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B8A46659-04E3-4FDF-9CF9-EE88F6CE9536}" xr6:coauthVersionLast="47" xr6:coauthVersionMax="47" xr10:uidLastSave="{00000000-0000-0000-0000-000000000000}"/>
  <bookViews>
    <workbookView xWindow="55140" yWindow="1530" windowWidth="28980" windowHeight="13980" xr2:uid="{00000000-000D-0000-FFFF-FFFF00000000}"/>
  </bookViews>
  <sheets>
    <sheet name="Bearbeitungshinweise" sheetId="3" r:id="rId1"/>
    <sheet name="Änderungshistorie" sheetId="4" r:id="rId2"/>
    <sheet name="Aktueller Monatsbericht Februar" sheetId="1" r:id="rId3"/>
    <sheet name="Monatsbericht Januar" sheetId="10" r:id="rId4"/>
  </sheets>
  <definedNames>
    <definedName name="_xlnm.Print_Area" localSheetId="2">'Aktueller Monatsbericht Februar'!$A$1:$P$24</definedName>
    <definedName name="_xlnm.Print_Area" localSheetId="1">Änderungshistorie!$A$1:$G$27</definedName>
    <definedName name="_xlnm.Print_Area" localSheetId="0">Bearbeitungshinweise!$A$1:$S$27</definedName>
    <definedName name="_xlnm.Print_Area" localSheetId="3">'Monatsbericht Januar'!$A$1:$P$24</definedName>
  </definedNames>
  <calcPr calcId="191029"/>
</workbook>
</file>

<file path=xl/calcChain.xml><?xml version="1.0" encoding="utf-8"?>
<calcChain xmlns="http://schemas.openxmlformats.org/spreadsheetml/2006/main">
  <c r="H20" i="10" l="1"/>
  <c r="G20" i="10"/>
  <c r="E20" i="10"/>
  <c r="F13" i="10" s="1"/>
  <c r="M13" i="10" s="1"/>
  <c r="N19" i="10"/>
  <c r="N18" i="10"/>
  <c r="N17" i="10"/>
  <c r="N16" i="10"/>
  <c r="N15" i="10"/>
  <c r="N14" i="10"/>
  <c r="N13" i="10"/>
  <c r="N12" i="10"/>
  <c r="N11" i="10"/>
  <c r="N10" i="10"/>
  <c r="N9" i="10"/>
  <c r="N20" i="10" l="1"/>
  <c r="F10" i="10"/>
  <c r="M10" i="10" s="1"/>
  <c r="F18" i="10"/>
  <c r="M18" i="10" s="1"/>
  <c r="F16" i="10"/>
  <c r="M16" i="10" s="1"/>
  <c r="F11" i="10"/>
  <c r="M11" i="10" s="1"/>
  <c r="F19" i="10"/>
  <c r="M19" i="10" s="1"/>
  <c r="F14" i="10"/>
  <c r="M14" i="10" s="1"/>
  <c r="F9" i="10"/>
  <c r="F17" i="10"/>
  <c r="M17" i="10" s="1"/>
  <c r="F12" i="10"/>
  <c r="M12" i="10" s="1"/>
  <c r="F15" i="10"/>
  <c r="M15" i="10" s="1"/>
  <c r="N10" i="1"/>
  <c r="N11" i="1"/>
  <c r="N12" i="1"/>
  <c r="N13" i="1"/>
  <c r="N14" i="1"/>
  <c r="N15" i="1"/>
  <c r="N16" i="1"/>
  <c r="N17" i="1"/>
  <c r="N18" i="1"/>
  <c r="N19" i="1"/>
  <c r="G20" i="1"/>
  <c r="F20" i="10" l="1"/>
  <c r="M9" i="10"/>
  <c r="M20" i="10" s="1"/>
  <c r="H20" i="1"/>
  <c r="E20" i="1"/>
  <c r="N9" i="1"/>
  <c r="N20" i="1" s="1"/>
  <c r="F9" i="1" l="1"/>
  <c r="M9" i="1" s="1"/>
  <c r="F17" i="1"/>
  <c r="M17" i="1" s="1"/>
  <c r="F10" i="1"/>
  <c r="M10" i="1" s="1"/>
  <c r="F18" i="1"/>
  <c r="M18" i="1" s="1"/>
  <c r="F11" i="1"/>
  <c r="M11" i="1" s="1"/>
  <c r="F19" i="1"/>
  <c r="M19" i="1" s="1"/>
  <c r="F16" i="1"/>
  <c r="M16" i="1" s="1"/>
  <c r="F12" i="1"/>
  <c r="M12" i="1" s="1"/>
  <c r="F13" i="1"/>
  <c r="M13" i="1" s="1"/>
  <c r="F14" i="1"/>
  <c r="M14" i="1" s="1"/>
  <c r="F15" i="1"/>
  <c r="M15" i="1" s="1"/>
  <c r="M20" i="1" l="1"/>
  <c r="F20" i="1"/>
</calcChain>
</file>

<file path=xl/sharedStrings.xml><?xml version="1.0" encoding="utf-8"?>
<sst xmlns="http://schemas.openxmlformats.org/spreadsheetml/2006/main" count="223" uniqueCount="106">
  <si>
    <t>PSP-Code</t>
  </si>
  <si>
    <t>Nr.</t>
  </si>
  <si>
    <t>Ergebnis</t>
  </si>
  <si>
    <t>Beschreibung / Kurzbeschreibung:</t>
  </si>
  <si>
    <t>Zweck der Vorlage:</t>
  </si>
  <si>
    <t>Eingabefeld</t>
  </si>
  <si>
    <t>Felder für die Eingabe von Daten.</t>
  </si>
  <si>
    <t>Berechnungsfeld</t>
  </si>
  <si>
    <t>Verknüpfung</t>
  </si>
  <si>
    <t>Kopfdaten:</t>
  </si>
  <si>
    <t>Projektname:</t>
  </si>
  <si>
    <t>Bereitstellung Steuerungssystem DA2020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</si>
  <si>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</si>
  <si>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</si>
  <si>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</si>
  <si>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</si>
  <si>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</si>
  <si>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Änderungshistorie</t>
  </si>
  <si>
    <t>Version</t>
  </si>
  <si>
    <t>Datum</t>
  </si>
  <si>
    <t>Name</t>
  </si>
  <si>
    <t>Änderung</t>
  </si>
  <si>
    <t>Status</t>
  </si>
  <si>
    <t>Dietmar Müller</t>
  </si>
  <si>
    <t>Dokument angelegt.</t>
  </si>
  <si>
    <t>Risikoerfassung: Erstaufnahme der Risiken nach Brainstorming im Team.</t>
  </si>
  <si>
    <t>Version 1.0</t>
  </si>
  <si>
    <t>Freigabe</t>
  </si>
  <si>
    <t>P.A.1</t>
  </si>
  <si>
    <t>P.A.2</t>
  </si>
  <si>
    <t>P.A.3</t>
  </si>
  <si>
    <t>P.B.1</t>
  </si>
  <si>
    <t>P.B.2</t>
  </si>
  <si>
    <t>P.B.3</t>
  </si>
  <si>
    <t>P.C.1</t>
  </si>
  <si>
    <t>P.C.2</t>
  </si>
  <si>
    <t>PGK</t>
  </si>
  <si>
    <t>AIK</t>
  </si>
  <si>
    <t>PK</t>
  </si>
  <si>
    <t>Arbeitspaketname 1</t>
  </si>
  <si>
    <t>Arbeitspaketname 2</t>
  </si>
  <si>
    <t>Arbeitspaketname 3</t>
  </si>
  <si>
    <t>Arbeitspaketname 4</t>
  </si>
  <si>
    <t>Arbeitspaketname 5</t>
  </si>
  <si>
    <t>Arbeitspaketname 6</t>
  </si>
  <si>
    <t>Arbeitspaketname 7</t>
  </si>
  <si>
    <t>Arbeitspaketname 8</t>
  </si>
  <si>
    <t>Anteil des APs am Gesamtumfang</t>
  </si>
  <si>
    <t>FGR-ist gesamt</t>
  </si>
  <si>
    <t>AFW</t>
  </si>
  <si>
    <t>Plan-Kosten des Arbeitspaketes</t>
  </si>
  <si>
    <t>Name des Arbeitspaket</t>
  </si>
  <si>
    <t>Plankosten des Arbeitspaketes zum Stichtag</t>
  </si>
  <si>
    <t>Ist-Kosten des Arbeitspaketes zum Stichtag</t>
  </si>
  <si>
    <t>Fortschrittsgrad des Arbeitspaketes zum Stichtag</t>
  </si>
  <si>
    <t>Anteil des Arbeitspaketes am Gesamtfortschritt</t>
  </si>
  <si>
    <t>P.C.3</t>
  </si>
  <si>
    <t>P.D.1</t>
  </si>
  <si>
    <t>Arbeitspaketname 9</t>
  </si>
  <si>
    <t>Arbeitspaketname 10</t>
  </si>
  <si>
    <t>Aktuelle Ist-Kosten</t>
  </si>
  <si>
    <t>Plankosten zum</t>
  </si>
  <si>
    <t>Stichtag</t>
  </si>
  <si>
    <t>Plan-Gesamt-Kosten</t>
  </si>
  <si>
    <t>Budget</t>
  </si>
  <si>
    <t>Ist-Fortschrittsgrad</t>
  </si>
  <si>
    <t>Aktueller</t>
  </si>
  <si>
    <t>Fertigstellungswert</t>
  </si>
  <si>
    <t>Aktueller Fertigstellungs-wert</t>
  </si>
  <si>
    <t>Status bezgl. Fortschritts-grad</t>
  </si>
  <si>
    <t>OK</t>
  </si>
  <si>
    <t>verzögert</t>
  </si>
  <si>
    <t>kritisch</t>
  </si>
  <si>
    <t>leicht erhöht</t>
  </si>
  <si>
    <t>Gesamtstatus</t>
  </si>
  <si>
    <t>überschritten</t>
  </si>
  <si>
    <t>Status bezgl. Kosten</t>
  </si>
  <si>
    <t>gefährdend</t>
  </si>
  <si>
    <t>Version 2.0</t>
  </si>
  <si>
    <t>Diese Vorlage dient zur Projektstatuserfassung bei mittelgroßen und komplexen Projekten incl. Berechnung des Fertigstellungswertes.</t>
  </si>
  <si>
    <t>Reiter: Änderungshistorie.</t>
  </si>
  <si>
    <t>Reiter: Monatsbericht:</t>
  </si>
  <si>
    <t>Der Reiter Monatsbericht enthällt alle Statusinformationen zu den Arbeitspaketen.</t>
  </si>
  <si>
    <t>Der Fertigstellungswert wird berechnet.</t>
  </si>
  <si>
    <t>Der Gesamtfortschrittsgrad wird berechnet.</t>
  </si>
  <si>
    <t>Es besteht die Möglichkeit, den Status der einzelnen Arbeitspakete in Bezug auf Kosten, Fertigstellungsgrad und Gesamtstatus zu bewerten.</t>
  </si>
  <si>
    <t>In der Projektplanungsphase ist das Projekt-Controlling aufzusetzen und alle Fragen zu klären, wie das Projekt-Controlling erfolgen soll.</t>
  </si>
  <si>
    <t>In der Projekt-Umsetzung / Durchführung wird das Projekt-Controlling in einem definierten Rhythmus durchgeführt.</t>
  </si>
  <si>
    <t>In der Projektabschlussphase bildet das Projekt-Controlling die Grundlage für die Nachkalkulation und den Projektabschluss.</t>
  </si>
  <si>
    <t>Name der Vorlage:</t>
  </si>
  <si>
    <t>Status bezgl. Ressourcen</t>
  </si>
  <si>
    <t>Status bezgl. Fortschrittsgrad</t>
  </si>
  <si>
    <t>Auswahlfeld</t>
  </si>
  <si>
    <t>Hilfsberechnungen</t>
  </si>
  <si>
    <t>Spalten zur Hilfsberechnung.</t>
  </si>
  <si>
    <t>Hier werden Berechnungen durchgeführt. Keine Dateneingabe vornehmen bzw. möglich.</t>
  </si>
  <si>
    <t>Hier werden Daten / Texte dargestellt,die von anderer Stelle geholt werden.</t>
  </si>
  <si>
    <t>In der Projektanbahnung / Initialisierungsphase wird diese Vorlage nicht benötigt. Sobald erste Arbeitspakete vorliegen, setzt das Controlling ein.</t>
  </si>
  <si>
    <t>Projekt-Controlling für mittelgroße Projekte</t>
  </si>
  <si>
    <t>Projektstatus: Februar</t>
  </si>
  <si>
    <t>Projektstatus: Januar</t>
  </si>
  <si>
    <t xml:space="preserve"> </t>
  </si>
  <si>
    <t>Bearbeitungshinweise:</t>
  </si>
  <si>
    <t>Bearbeitung im Projektverlauf / Methodisches Vorgehen:</t>
  </si>
  <si>
    <t>Hier wird eine mögliche Auswahl von vorgegebenen Einträgen möglich.</t>
  </si>
  <si>
    <t>In der Projektklärungsphase / Projektdefinitionsphase kann es, je nach Aufwand der zu leistenden Arbeiten, in der Definitionsphase erforderlich sein, ein Controlling aufzubauen.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</si>
</sst>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2" borderId="1" applyNumberFormat="0" applyAlignment="0" applyProtection="0"/>
    <xf numFmtId="0" fontId="3" fillId="3" borderId="1" applyNumberFormat="0" applyAlignment="0" applyProtection="0"/>
    <xf numFmtId="0" fontId="3" fillId="4" borderId="2" applyNumberFormat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2" borderId="11" xfId="0" applyFill="1" applyBorder="1"/>
    <xf numFmtId="9" fontId="0" fillId="2" borderId="11" xfId="0" applyNumberFormat="1" applyFill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2" borderId="14" xfId="0" applyFill="1" applyBorder="1"/>
    <xf numFmtId="9" fontId="0" fillId="5" borderId="11" xfId="0" applyNumberFormat="1" applyFill="1" applyBorder="1"/>
    <xf numFmtId="0" fontId="0" fillId="5" borderId="16" xfId="0" applyFill="1" applyBorder="1"/>
    <xf numFmtId="9" fontId="0" fillId="5" borderId="16" xfId="0" applyNumberFormat="1" applyFill="1" applyBorder="1"/>
    <xf numFmtId="0" fontId="0" fillId="5" borderId="15" xfId="0" applyFill="1" applyBorder="1"/>
    <xf numFmtId="164" fontId="0" fillId="2" borderId="11" xfId="0" applyNumberFormat="1" applyFill="1" applyBorder="1"/>
    <xf numFmtId="164" fontId="0" fillId="5" borderId="16" xfId="0" applyNumberFormat="1" applyFill="1" applyBorder="1"/>
    <xf numFmtId="0" fontId="0" fillId="0" borderId="13" xfId="0" applyBorder="1" applyAlignment="1">
      <alignment horizontal="left" wrapText="1"/>
    </xf>
    <xf numFmtId="0" fontId="1" fillId="0" borderId="0" xfId="0" applyFont="1"/>
    <xf numFmtId="164" fontId="0" fillId="5" borderId="11" xfId="0" applyNumberFormat="1" applyFill="1" applyBorder="1"/>
    <xf numFmtId="0" fontId="2" fillId="6" borderId="3" xfId="0" applyFont="1" applyFill="1" applyBorder="1"/>
    <xf numFmtId="0" fontId="0" fillId="6" borderId="4" xfId="0" applyFill="1" applyBorder="1" applyAlignment="1">
      <alignment wrapText="1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0" xfId="0" applyFill="1" applyAlignment="1">
      <alignment wrapText="1"/>
    </xf>
    <xf numFmtId="0" fontId="0" fillId="6" borderId="0" xfId="0" applyFill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 applyAlignment="1">
      <alignment wrapText="1"/>
    </xf>
    <xf numFmtId="0" fontId="0" fillId="6" borderId="9" xfId="0" applyFill="1" applyBorder="1"/>
    <xf numFmtId="0" fontId="0" fillId="6" borderId="10" xfId="0" applyFill="1" applyBorder="1"/>
    <xf numFmtId="0" fontId="0" fillId="0" borderId="17" xfId="0" applyBorder="1" applyAlignment="1">
      <alignment wrapText="1"/>
    </xf>
    <xf numFmtId="164" fontId="0" fillId="5" borderId="18" xfId="0" applyNumberFormat="1" applyFill="1" applyBorder="1"/>
    <xf numFmtId="164" fontId="0" fillId="5" borderId="19" xfId="0" applyNumberFormat="1" applyFill="1" applyBorder="1"/>
    <xf numFmtId="0" fontId="0" fillId="0" borderId="20" xfId="0" applyBorder="1" applyAlignment="1">
      <alignment wrapText="1"/>
    </xf>
    <xf numFmtId="9" fontId="0" fillId="5" borderId="22" xfId="0" applyNumberFormat="1" applyFill="1" applyBorder="1"/>
    <xf numFmtId="0" fontId="0" fillId="0" borderId="4" xfId="0" applyBorder="1"/>
    <xf numFmtId="0" fontId="0" fillId="0" borderId="5" xfId="0" applyBorder="1"/>
    <xf numFmtId="0" fontId="2" fillId="0" borderId="3" xfId="0" applyFont="1" applyBorder="1"/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4" xfId="0" applyBorder="1" applyAlignment="1">
      <alignment horizontal="left"/>
    </xf>
    <xf numFmtId="14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left" wrapText="1"/>
    </xf>
    <xf numFmtId="0" fontId="0" fillId="0" borderId="18" xfId="0" applyBorder="1" applyAlignment="1">
      <alignment horizontal="center"/>
    </xf>
    <xf numFmtId="0" fontId="2" fillId="0" borderId="14" xfId="0" applyFont="1" applyBorder="1" applyAlignment="1">
      <alignment horizontal="left"/>
    </xf>
    <xf numFmtId="0" fontId="0" fillId="0" borderId="11" xfId="0" applyBorder="1" applyAlignment="1">
      <alignment horizontal="center" wrapText="1"/>
    </xf>
    <xf numFmtId="0" fontId="0" fillId="0" borderId="14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 wrapText="1"/>
    </xf>
    <xf numFmtId="0" fontId="0" fillId="0" borderId="19" xfId="0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3" fillId="2" borderId="23" xfId="1" applyBorder="1"/>
    <xf numFmtId="0" fontId="3" fillId="2" borderId="24" xfId="1" applyBorder="1"/>
    <xf numFmtId="0" fontId="3" fillId="7" borderId="25" xfId="1" applyFill="1" applyBorder="1"/>
    <xf numFmtId="0" fontId="3" fillId="7" borderId="26" xfId="1" applyFill="1" applyBorder="1"/>
    <xf numFmtId="0" fontId="3" fillId="8" borderId="25" xfId="1" applyFill="1" applyBorder="1"/>
    <xf numFmtId="0" fontId="3" fillId="8" borderId="26" xfId="1" applyFill="1" applyBorder="1"/>
    <xf numFmtId="0" fontId="3" fillId="3" borderId="25" xfId="2" applyBorder="1"/>
    <xf numFmtId="0" fontId="3" fillId="3" borderId="26" xfId="2" applyBorder="1"/>
    <xf numFmtId="0" fontId="3" fillId="4" borderId="27" xfId="3" applyBorder="1"/>
    <xf numFmtId="0" fontId="3" fillId="4" borderId="28" xfId="3" applyBorder="1"/>
  </cellXfs>
  <cellStyles count="4">
    <cellStyle name="Berechnung 2" xfId="2" xr:uid="{00000000-0005-0000-0000-000000000000}"/>
    <cellStyle name="Eingabe 2" xfId="1" xr:uid="{00000000-0005-0000-0000-000001000000}"/>
    <cellStyle name="Standard" xfId="0" builtinId="0"/>
    <cellStyle name="Verknüpfte Zelle 2" xfId="3" xr:uid="{00000000-0005-0000-0000-000003000000}"/>
  </cellStyles>
  <dxfs count="75"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numFmt numFmtId="13" formatCode="0%"/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6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6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fill>
        <patternFill>
          <fgColor rgb="FF000000"/>
          <bgColor rgb="FFF2DCDB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thin">
          <color rgb="FF000000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numFmt numFmtId="13" formatCode="0%"/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#,##0\ &quot;€&quot;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fill>
        <patternFill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3" displayName="Tabelle3" ref="B10:F25" totalsRowShown="0" headerRowDxfId="74" headerRowBorderDxfId="73" tableBorderDxfId="72" totalsRowBorderDxfId="71">
  <autoFilter ref="B10:F25" xr:uid="{00000000-0009-0000-0100-000002000000}"/>
  <tableColumns count="5">
    <tableColumn id="1" xr3:uid="{00000000-0010-0000-0000-000001000000}" name="Version" dataDxfId="70"/>
    <tableColumn id="2" xr3:uid="{00000000-0010-0000-0000-000002000000}" name="Datum" dataDxfId="69"/>
    <tableColumn id="3" xr3:uid="{00000000-0010-0000-0000-000003000000}" name="Name" dataDxfId="68"/>
    <tableColumn id="4" xr3:uid="{00000000-0010-0000-0000-000004000000}" name="Änderung" dataDxfId="67"/>
    <tableColumn id="5" xr3:uid="{00000000-0010-0000-0000-000005000000}" name="Status" dataDxfId="6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B8:O20" totalsRowCount="1" headerRowDxfId="65" totalsRowDxfId="62" headerRowBorderDxfId="64" tableBorderDxfId="63" totalsRowBorderDxfId="61">
  <autoFilter ref="B8:O19" xr:uid="{00000000-0009-0000-0100-000001000000}"/>
  <tableColumns count="14">
    <tableColumn id="1" xr3:uid="{00000000-0010-0000-0100-000001000000}" name="Nr." totalsRowLabel="Ergebnis" dataDxfId="60" totalsRowDxfId="59"/>
    <tableColumn id="2" xr3:uid="{00000000-0010-0000-0100-000002000000}" name="PSP-Code" dataDxfId="58" totalsRowDxfId="57"/>
    <tableColumn id="3" xr3:uid="{00000000-0010-0000-0100-000003000000}" name="Name des Arbeitspaket" dataDxfId="56" totalsRowDxfId="55"/>
    <tableColumn id="4" xr3:uid="{00000000-0010-0000-0100-000004000000}" name="Plan-Kosten des Arbeitspaketes" totalsRowFunction="sum" dataDxfId="54" totalsRowDxfId="53"/>
    <tableColumn id="13" xr3:uid="{00000000-0010-0000-0100-00000D000000}" name="Anteil des APs am Gesamtumfang" totalsRowFunction="sum" dataDxfId="52" totalsRowDxfId="51">
      <calculatedColumnFormula>Tabelle1[[#This Row],[Plan-Kosten des Arbeitspaketes]]/Tabelle1[[#Totals],[Plan-Kosten des Arbeitspaketes]]</calculatedColumnFormula>
    </tableColumn>
    <tableColumn id="12" xr3:uid="{00000000-0010-0000-0100-00000C000000}" name="Plankosten des Arbeitspaketes zum Stichtag" totalsRowFunction="sum" dataDxfId="50" totalsRowDxfId="49"/>
    <tableColumn id="5" xr3:uid="{00000000-0010-0000-0100-000005000000}" name="Ist-Kosten des Arbeitspaketes zum Stichtag" totalsRowFunction="sum" dataDxfId="48" totalsRowDxfId="47"/>
    <tableColumn id="8" xr3:uid="{00000000-0010-0000-0100-000008000000}" name="Status bezgl. Kosten" dataDxfId="46" totalsRowDxfId="45"/>
    <tableColumn id="11" xr3:uid="{00000000-0010-0000-0100-00000B000000}" name="Status bezgl. Ressourcen" dataDxfId="44" totalsRowDxfId="43"/>
    <tableColumn id="6" xr3:uid="{00000000-0010-0000-0100-000006000000}" name="Fortschrittsgrad des Arbeitspaketes zum Stichtag" dataDxfId="42" totalsRowDxfId="41"/>
    <tableColumn id="9" xr3:uid="{00000000-0010-0000-0100-000009000000}" name="Status bezgl. Fortschrittsgrad" dataDxfId="40" totalsRowDxfId="39"/>
    <tableColumn id="15" xr3:uid="{00000000-0010-0000-0100-00000F000000}" name="Anteil des Arbeitspaketes am Gesamtfortschritt" totalsRowFunction="sum" dataDxfId="38" totalsRowDxfId="37">
      <calculatedColumnFormula>Tabelle1[[#This Row],[Anteil des APs am Gesamtumfang]]*Tabelle1[[#This Row],[Fortschrittsgrad des Arbeitspaketes zum Stichtag]]</calculatedColumnFormula>
    </tableColumn>
    <tableColumn id="7" xr3:uid="{00000000-0010-0000-0100-000007000000}" name="Aktueller Fertigstellungs-wert" totalsRowFunction="sum" dataDxfId="36" totalsRowDxfId="35">
      <calculatedColumnFormula>E9*K9</calculatedColumnFormula>
    </tableColumn>
    <tableColumn id="10" xr3:uid="{00000000-0010-0000-0100-00000A000000}" name="Gesamtstatus" dataDxfId="34" totalsRowDxfId="33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4" displayName="Tabelle14" ref="B8:O20" totalsRowCount="1" headerRowDxfId="32" totalsRowDxfId="29" headerRowBorderDxfId="31" tableBorderDxfId="30" totalsRowBorderDxfId="28">
  <autoFilter ref="B8:O19" xr:uid="{00000000-0009-0000-0100-000003000000}"/>
  <tableColumns count="14">
    <tableColumn id="1" xr3:uid="{00000000-0010-0000-0200-000001000000}" name="Nr." totalsRowLabel="Ergebnis" dataDxfId="27" totalsRowDxfId="26"/>
    <tableColumn id="2" xr3:uid="{00000000-0010-0000-0200-000002000000}" name="PSP-Code" dataDxfId="25" totalsRowDxfId="24"/>
    <tableColumn id="3" xr3:uid="{00000000-0010-0000-0200-000003000000}" name="Name des Arbeitspaket" dataDxfId="23" totalsRowDxfId="22"/>
    <tableColumn id="4" xr3:uid="{00000000-0010-0000-0200-000004000000}" name="Plan-Kosten des Arbeitspaketes" totalsRowFunction="sum" dataDxfId="21" totalsRowDxfId="20"/>
    <tableColumn id="13" xr3:uid="{00000000-0010-0000-0200-00000D000000}" name="Anteil des APs am Gesamtumfang" totalsRowFunction="sum" dataDxfId="19" totalsRowDxfId="18">
      <calculatedColumnFormula>Tabelle14[[#This Row],[Plan-Kosten des Arbeitspaketes]]/Tabelle14[[#Totals],[Plan-Kosten des Arbeitspaketes]]</calculatedColumnFormula>
    </tableColumn>
    <tableColumn id="12" xr3:uid="{00000000-0010-0000-0200-00000C000000}" name="Plankosten des Arbeitspaketes zum Stichtag" totalsRowFunction="sum" dataDxfId="17" totalsRowDxfId="16"/>
    <tableColumn id="5" xr3:uid="{00000000-0010-0000-0200-000005000000}" name="Ist-Kosten des Arbeitspaketes zum Stichtag" totalsRowFunction="sum" dataDxfId="15" totalsRowDxfId="14"/>
    <tableColumn id="10" xr3:uid="{00000000-0010-0000-0200-00000A000000}" name="Status bezgl. Kosten" dataDxfId="13" totalsRowDxfId="12"/>
    <tableColumn id="11" xr3:uid="{00000000-0010-0000-0200-00000B000000}" name="Status bezgl. Ressourcen" dataDxfId="11" totalsRowDxfId="10"/>
    <tableColumn id="6" xr3:uid="{00000000-0010-0000-0200-000006000000}" name="Fortschrittsgrad des Arbeitspaketes zum Stichtag" dataDxfId="9" totalsRowDxfId="8"/>
    <tableColumn id="9" xr3:uid="{00000000-0010-0000-0200-000009000000}" name="Status bezgl. Fortschritts-grad" dataDxfId="7" totalsRowDxfId="6"/>
    <tableColumn id="15" xr3:uid="{00000000-0010-0000-0200-00000F000000}" name="Anteil des Arbeitspaketes am Gesamtfortschritt" totalsRowFunction="sum" dataDxfId="5" totalsRowDxfId="4">
      <calculatedColumnFormula>Tabelle14[[#This Row],[Anteil des APs am Gesamtumfang]]*Tabelle14[[#This Row],[Fortschrittsgrad des Arbeitspaketes zum Stichtag]]</calculatedColumnFormula>
    </tableColumn>
    <tableColumn id="7" xr3:uid="{00000000-0010-0000-0200-000007000000}" name="Aktueller Fertigstellungs-wert" totalsRowFunction="sum" dataDxfId="3" totalsRowDxfId="2">
      <calculatedColumnFormula>E9*K9</calculatedColumnFormula>
    </tableColumn>
    <tableColumn id="8" xr3:uid="{00000000-0010-0000-0200-000008000000}" name="Gesamtstatus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F26"/>
  <sheetViews>
    <sheetView tabSelected="1" zoomScaleNormal="100" zoomScalePageLayoutView="90" workbookViewId="0"/>
  </sheetViews>
  <sheetFormatPr baseColWidth="10" defaultColWidth="9.1328125" defaultRowHeight="14.25" x14ac:dyDescent="0.45"/>
  <cols>
    <col min="1" max="1" width="3.3984375" customWidth="1"/>
    <col min="2" max="2" width="8" customWidth="1"/>
    <col min="3" max="3" width="25.59765625" style="1" customWidth="1"/>
    <col min="4" max="4" width="9.73046875" customWidth="1"/>
  </cols>
  <sheetData>
    <row r="1" spans="1:6" x14ac:dyDescent="0.45">
      <c r="A1" t="s">
        <v>101</v>
      </c>
    </row>
    <row r="3" spans="1:6" ht="18" x14ac:dyDescent="0.55000000000000004">
      <c r="B3" s="2" t="s">
        <v>89</v>
      </c>
      <c r="D3" s="2" t="s">
        <v>98</v>
      </c>
    </row>
    <row r="6" spans="1:6" ht="18" x14ac:dyDescent="0.55000000000000004">
      <c r="B6" s="2" t="s">
        <v>3</v>
      </c>
    </row>
    <row r="7" spans="1:6" x14ac:dyDescent="0.45">
      <c r="C7" s="1" t="s">
        <v>4</v>
      </c>
      <c r="F7" t="s">
        <v>79</v>
      </c>
    </row>
    <row r="8" spans="1:6" x14ac:dyDescent="0.45">
      <c r="C8" s="1" t="s">
        <v>80</v>
      </c>
    </row>
    <row r="9" spans="1:6" x14ac:dyDescent="0.45">
      <c r="C9" t="s">
        <v>81</v>
      </c>
      <c r="F9" t="s">
        <v>82</v>
      </c>
    </row>
    <row r="10" spans="1:6" x14ac:dyDescent="0.45">
      <c r="C10"/>
      <c r="F10" t="s">
        <v>83</v>
      </c>
    </row>
    <row r="11" spans="1:6" x14ac:dyDescent="0.45">
      <c r="C11"/>
      <c r="F11" t="s">
        <v>84</v>
      </c>
    </row>
    <row r="12" spans="1:6" x14ac:dyDescent="0.45">
      <c r="C12"/>
      <c r="F12" t="s">
        <v>85</v>
      </c>
    </row>
    <row r="13" spans="1:6" x14ac:dyDescent="0.45">
      <c r="C13"/>
    </row>
    <row r="14" spans="1:6" ht="18.399999999999999" thickBot="1" x14ac:dyDescent="0.6">
      <c r="C14" s="2" t="s">
        <v>102</v>
      </c>
    </row>
    <row r="15" spans="1:6" x14ac:dyDescent="0.45">
      <c r="C15"/>
      <c r="D15" s="57" t="s">
        <v>5</v>
      </c>
      <c r="E15" s="58"/>
      <c r="F15" t="s">
        <v>6</v>
      </c>
    </row>
    <row r="16" spans="1:6" x14ac:dyDescent="0.45">
      <c r="C16"/>
      <c r="D16" s="59" t="s">
        <v>92</v>
      </c>
      <c r="E16" s="60"/>
      <c r="F16" t="s">
        <v>104</v>
      </c>
    </row>
    <row r="17" spans="2:6" x14ac:dyDescent="0.45">
      <c r="C17"/>
      <c r="D17" s="61" t="s">
        <v>93</v>
      </c>
      <c r="E17" s="62"/>
      <c r="F17" t="s">
        <v>94</v>
      </c>
    </row>
    <row r="18" spans="2:6" x14ac:dyDescent="0.45">
      <c r="C18"/>
      <c r="D18" s="63" t="s">
        <v>7</v>
      </c>
      <c r="E18" s="64"/>
      <c r="F18" t="s">
        <v>95</v>
      </c>
    </row>
    <row r="19" spans="2:6" ht="14.65" thickBot="1" x14ac:dyDescent="0.5">
      <c r="C19"/>
      <c r="D19" s="65" t="s">
        <v>8</v>
      </c>
      <c r="E19" s="66"/>
      <c r="F19" t="s">
        <v>96</v>
      </c>
    </row>
    <row r="20" spans="2:6" x14ac:dyDescent="0.45">
      <c r="C20"/>
    </row>
    <row r="21" spans="2:6" ht="18" x14ac:dyDescent="0.55000000000000004">
      <c r="B21" s="2" t="s">
        <v>103</v>
      </c>
    </row>
    <row r="22" spans="2:6" x14ac:dyDescent="0.45">
      <c r="B22" s="1"/>
      <c r="C22" t="s">
        <v>97</v>
      </c>
    </row>
    <row r="23" spans="2:6" x14ac:dyDescent="0.45">
      <c r="B23" s="1"/>
      <c r="C23" t="s">
        <v>105</v>
      </c>
    </row>
    <row r="24" spans="2:6" x14ac:dyDescent="0.45">
      <c r="B24" s="1"/>
      <c r="C24" t="s">
        <v>86</v>
      </c>
    </row>
    <row r="25" spans="2:6" x14ac:dyDescent="0.45">
      <c r="B25" s="1"/>
      <c r="C25" t="s">
        <v>87</v>
      </c>
    </row>
    <row r="26" spans="2:6" x14ac:dyDescent="0.45">
      <c r="B26" s="1"/>
      <c r="C26" t="s">
        <v>88</v>
      </c>
    </row>
  </sheetData>
  <pageMargins left="0.19685039370078741" right="0.19685039370078741" top="1.1811023622047245" bottom="0.19685039370078741" header="0.19685039370078741" footer="0.19685039370078741"/>
  <pageSetup paperSize="9" scale="77" orientation="landscape" horizontalDpi="4294967293" verticalDpi="1200" r:id="rId1"/>
  <headerFooter scaleWithDoc="0">
    <oddHeader>&amp;L&amp;G</oddHeader>
    <oddFooter>&amp;L&amp;8
Projektforum Rhein Ruhr GmbH, kj&lt;hdbfkjhadb
&amp;F / Register: &amp;A&amp;R&amp;8&amp;P/&amp;N</oddFoot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F65"/>
  <sheetViews>
    <sheetView zoomScale="110" zoomScaleNormal="110" workbookViewId="0"/>
  </sheetViews>
  <sheetFormatPr baseColWidth="10" defaultColWidth="9.1328125" defaultRowHeight="14.25" x14ac:dyDescent="0.45"/>
  <cols>
    <col min="1" max="1" width="11.1328125" customWidth="1"/>
    <col min="2" max="2" width="14.59765625" customWidth="1"/>
    <col min="3" max="3" width="14.86328125" style="1" customWidth="1"/>
    <col min="4" max="4" width="22.1328125" customWidth="1"/>
    <col min="5" max="5" width="57.73046875" customWidth="1"/>
    <col min="6" max="6" width="12.265625" customWidth="1"/>
    <col min="7" max="12" width="11.1328125" customWidth="1"/>
  </cols>
  <sheetData>
    <row r="1" spans="1:6" x14ac:dyDescent="0.45">
      <c r="A1" t="s">
        <v>101</v>
      </c>
    </row>
    <row r="2" spans="1:6" ht="14.65" thickBot="1" x14ac:dyDescent="0.5"/>
    <row r="3" spans="1:6" ht="18" x14ac:dyDescent="0.55000000000000004">
      <c r="B3" s="17" t="s">
        <v>9</v>
      </c>
      <c r="C3" s="18"/>
      <c r="D3" s="19"/>
      <c r="E3" s="19"/>
      <c r="F3" s="20"/>
    </row>
    <row r="4" spans="1:6" x14ac:dyDescent="0.45">
      <c r="B4" s="21" t="s">
        <v>10</v>
      </c>
      <c r="C4" s="22"/>
      <c r="D4" s="23" t="s">
        <v>11</v>
      </c>
      <c r="E4" s="23"/>
      <c r="F4" s="24"/>
    </row>
    <row r="5" spans="1:6" x14ac:dyDescent="0.45">
      <c r="B5" s="21" t="s">
        <v>12</v>
      </c>
      <c r="C5" s="22"/>
      <c r="D5" s="23" t="s">
        <v>13</v>
      </c>
      <c r="E5" s="23"/>
      <c r="F5" s="24"/>
    </row>
    <row r="6" spans="1:6" x14ac:dyDescent="0.45">
      <c r="B6" s="21" t="s">
        <v>14</v>
      </c>
      <c r="C6" s="22"/>
      <c r="D6" s="23" t="s">
        <v>15</v>
      </c>
      <c r="E6" s="23"/>
      <c r="F6" s="24"/>
    </row>
    <row r="7" spans="1:6" ht="14.65" thickBot="1" x14ac:dyDescent="0.5">
      <c r="B7" s="25" t="s">
        <v>16</v>
      </c>
      <c r="C7" s="26"/>
      <c r="D7" s="27"/>
      <c r="E7" s="27"/>
      <c r="F7" s="28"/>
    </row>
    <row r="8" spans="1:6" ht="14.65" thickBot="1" x14ac:dyDescent="0.5"/>
    <row r="9" spans="1:6" ht="18" x14ac:dyDescent="0.55000000000000004">
      <c r="B9" s="36" t="s">
        <v>17</v>
      </c>
      <c r="C9" s="34"/>
      <c r="D9" s="34"/>
      <c r="E9" s="34"/>
      <c r="F9" s="35"/>
    </row>
    <row r="10" spans="1:6" x14ac:dyDescent="0.45">
      <c r="B10" s="37" t="s">
        <v>18</v>
      </c>
      <c r="C10" s="38" t="s">
        <v>19</v>
      </c>
      <c r="D10" s="38" t="s">
        <v>20</v>
      </c>
      <c r="E10" s="38" t="s">
        <v>21</v>
      </c>
      <c r="F10" s="39" t="s">
        <v>22</v>
      </c>
    </row>
    <row r="11" spans="1:6" x14ac:dyDescent="0.45">
      <c r="B11" s="40" t="s">
        <v>26</v>
      </c>
      <c r="C11" s="41">
        <v>42747</v>
      </c>
      <c r="D11" s="42" t="s">
        <v>23</v>
      </c>
      <c r="E11" s="43" t="s">
        <v>24</v>
      </c>
      <c r="F11" s="44" t="s">
        <v>27</v>
      </c>
    </row>
    <row r="12" spans="1:6" ht="28.5" x14ac:dyDescent="0.45">
      <c r="B12" s="40" t="s">
        <v>78</v>
      </c>
      <c r="C12" s="41">
        <v>42787</v>
      </c>
      <c r="D12" s="42" t="s">
        <v>23</v>
      </c>
      <c r="E12" s="43" t="s">
        <v>25</v>
      </c>
      <c r="F12" s="44" t="s">
        <v>27</v>
      </c>
    </row>
    <row r="13" spans="1:6" x14ac:dyDescent="0.45">
      <c r="B13" s="40"/>
      <c r="C13" s="41"/>
      <c r="D13" s="42"/>
      <c r="E13" s="43"/>
      <c r="F13" s="44"/>
    </row>
    <row r="14" spans="1:6" x14ac:dyDescent="0.45">
      <c r="B14" s="40"/>
      <c r="C14" s="41"/>
      <c r="D14" s="42"/>
      <c r="E14" s="43"/>
      <c r="F14" s="44"/>
    </row>
    <row r="15" spans="1:6" x14ac:dyDescent="0.45">
      <c r="B15" s="40"/>
      <c r="C15" s="41"/>
      <c r="D15" s="42"/>
      <c r="E15" s="43"/>
      <c r="F15" s="44"/>
    </row>
    <row r="16" spans="1:6" ht="18" x14ac:dyDescent="0.55000000000000004">
      <c r="B16" s="45"/>
      <c r="C16" s="46"/>
      <c r="D16" s="42"/>
      <c r="E16" s="43"/>
      <c r="F16" s="44"/>
    </row>
    <row r="17" spans="2:6" x14ac:dyDescent="0.45">
      <c r="B17" s="47"/>
      <c r="C17" s="48"/>
      <c r="D17" s="42"/>
      <c r="E17" s="43"/>
      <c r="F17" s="44"/>
    </row>
    <row r="18" spans="2:6" x14ac:dyDescent="0.45">
      <c r="B18" s="47"/>
      <c r="C18" s="48"/>
      <c r="D18" s="42"/>
      <c r="E18" s="43"/>
      <c r="F18" s="44"/>
    </row>
    <row r="19" spans="2:6" x14ac:dyDescent="0.45">
      <c r="B19" s="47"/>
      <c r="C19" s="48"/>
      <c r="D19" s="42"/>
      <c r="E19" s="43"/>
      <c r="F19" s="44"/>
    </row>
    <row r="20" spans="2:6" x14ac:dyDescent="0.45">
      <c r="B20" s="47"/>
      <c r="C20" s="48"/>
      <c r="D20" s="42"/>
      <c r="E20" s="43"/>
      <c r="F20" s="44"/>
    </row>
    <row r="21" spans="2:6" x14ac:dyDescent="0.45">
      <c r="B21" s="47"/>
      <c r="C21" s="48"/>
      <c r="D21" s="42"/>
      <c r="E21" s="43"/>
      <c r="F21" s="44"/>
    </row>
    <row r="22" spans="2:6" x14ac:dyDescent="0.45">
      <c r="B22" s="40"/>
      <c r="C22" s="46"/>
      <c r="D22" s="42"/>
      <c r="E22" s="43"/>
      <c r="F22" s="44"/>
    </row>
    <row r="23" spans="2:6" ht="18" x14ac:dyDescent="0.55000000000000004">
      <c r="B23" s="45"/>
      <c r="C23" s="48"/>
      <c r="D23" s="42"/>
      <c r="E23" s="43"/>
      <c r="F23" s="44"/>
    </row>
    <row r="24" spans="2:6" x14ac:dyDescent="0.45">
      <c r="B24" s="40"/>
      <c r="C24" s="48"/>
      <c r="D24" s="42"/>
      <c r="E24" s="43"/>
      <c r="F24" s="44"/>
    </row>
    <row r="25" spans="2:6" x14ac:dyDescent="0.45">
      <c r="B25" s="49"/>
      <c r="C25" s="50"/>
      <c r="D25" s="51"/>
      <c r="E25" s="52"/>
      <c r="F25" s="53"/>
    </row>
    <row r="26" spans="2:6" x14ac:dyDescent="0.45">
      <c r="C26"/>
    </row>
    <row r="27" spans="2:6" x14ac:dyDescent="0.45">
      <c r="C27"/>
    </row>
    <row r="28" spans="2:6" x14ac:dyDescent="0.45">
      <c r="C28"/>
    </row>
    <row r="29" spans="2:6" x14ac:dyDescent="0.45">
      <c r="C29"/>
    </row>
    <row r="30" spans="2:6" x14ac:dyDescent="0.45">
      <c r="C30"/>
    </row>
    <row r="31" spans="2:6" x14ac:dyDescent="0.45">
      <c r="C31"/>
    </row>
    <row r="33" spans="2:3" ht="18" x14ac:dyDescent="0.55000000000000004">
      <c r="B33" s="2"/>
      <c r="C33"/>
    </row>
    <row r="34" spans="2:3" x14ac:dyDescent="0.45">
      <c r="C34"/>
    </row>
    <row r="35" spans="2:3" x14ac:dyDescent="0.45">
      <c r="C35"/>
    </row>
    <row r="36" spans="2:3" x14ac:dyDescent="0.45">
      <c r="C36"/>
    </row>
    <row r="37" spans="2:3" x14ac:dyDescent="0.45">
      <c r="C37"/>
    </row>
    <row r="38" spans="2:3" x14ac:dyDescent="0.45">
      <c r="C38"/>
    </row>
    <row r="39" spans="2:3" x14ac:dyDescent="0.45">
      <c r="C39"/>
    </row>
    <row r="40" spans="2:3" x14ac:dyDescent="0.45">
      <c r="C40"/>
    </row>
    <row r="41" spans="2:3" x14ac:dyDescent="0.45">
      <c r="C41"/>
    </row>
    <row r="42" spans="2:3" x14ac:dyDescent="0.45">
      <c r="C42"/>
    </row>
    <row r="43" spans="2:3" x14ac:dyDescent="0.45">
      <c r="C43"/>
    </row>
    <row r="44" spans="2:3" x14ac:dyDescent="0.45">
      <c r="C44"/>
    </row>
    <row r="45" spans="2:3" x14ac:dyDescent="0.45">
      <c r="C45"/>
    </row>
    <row r="46" spans="2:3" x14ac:dyDescent="0.45">
      <c r="C46"/>
    </row>
    <row r="47" spans="2:3" x14ac:dyDescent="0.45">
      <c r="C47"/>
    </row>
    <row r="48" spans="2:3" x14ac:dyDescent="0.45">
      <c r="C48"/>
    </row>
    <row r="49" spans="2:3" x14ac:dyDescent="0.45">
      <c r="C49"/>
    </row>
    <row r="50" spans="2:3" ht="18" x14ac:dyDescent="0.55000000000000004">
      <c r="B50" s="2"/>
      <c r="C50"/>
    </row>
    <row r="51" spans="2:3" x14ac:dyDescent="0.45">
      <c r="C51"/>
    </row>
    <row r="52" spans="2:3" x14ac:dyDescent="0.45">
      <c r="C52"/>
    </row>
    <row r="53" spans="2:3" x14ac:dyDescent="0.45">
      <c r="C53"/>
    </row>
    <row r="54" spans="2:3" x14ac:dyDescent="0.45">
      <c r="C54"/>
    </row>
    <row r="55" spans="2:3" x14ac:dyDescent="0.45">
      <c r="C55"/>
    </row>
    <row r="56" spans="2:3" x14ac:dyDescent="0.45">
      <c r="C56"/>
    </row>
    <row r="57" spans="2:3" x14ac:dyDescent="0.45">
      <c r="C57"/>
    </row>
    <row r="58" spans="2:3" x14ac:dyDescent="0.45">
      <c r="C58"/>
    </row>
    <row r="59" spans="2:3" x14ac:dyDescent="0.45">
      <c r="C59"/>
    </row>
    <row r="60" spans="2:3" x14ac:dyDescent="0.45">
      <c r="C60"/>
    </row>
    <row r="65" spans="3:3" x14ac:dyDescent="0.45">
      <c r="C65"/>
    </row>
  </sheetData>
  <dataValidations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19685039370078741" right="0.19685039370078741" top="1.1811023622047243" bottom="0.19685039370078741" header="0.19685039370078741" footer="0.19685039370078741"/>
  <pageSetup paperSize="9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A1:Q23"/>
  <sheetViews>
    <sheetView zoomScaleNormal="100" workbookViewId="0"/>
  </sheetViews>
  <sheetFormatPr baseColWidth="10" defaultColWidth="9.1328125" defaultRowHeight="14.25" x14ac:dyDescent="0.45"/>
  <cols>
    <col min="2" max="2" width="9.3984375" customWidth="1"/>
    <col min="3" max="3" width="14.86328125" customWidth="1"/>
    <col min="4" max="4" width="20.1328125" customWidth="1"/>
    <col min="5" max="5" width="16.86328125" customWidth="1"/>
    <col min="6" max="6" width="18.265625" customWidth="1"/>
    <col min="7" max="8" width="18.73046875" customWidth="1"/>
    <col min="9" max="10" width="16.73046875" customWidth="1"/>
    <col min="11" max="11" width="18.73046875" customWidth="1"/>
    <col min="12" max="12" width="16.73046875" customWidth="1"/>
    <col min="13" max="13" width="18.73046875" customWidth="1"/>
    <col min="14" max="15" width="16.73046875" customWidth="1"/>
    <col min="17" max="24" width="12.73046875" customWidth="1"/>
  </cols>
  <sheetData>
    <row r="1" spans="1:17" ht="14.65" thickBot="1" x14ac:dyDescent="0.5">
      <c r="A1" t="s">
        <v>101</v>
      </c>
    </row>
    <row r="2" spans="1:17" ht="18" x14ac:dyDescent="0.55000000000000004">
      <c r="B2" s="17" t="s">
        <v>99</v>
      </c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0"/>
      <c r="Q2" s="15"/>
    </row>
    <row r="3" spans="1:17" x14ac:dyDescent="0.45">
      <c r="B3" s="21" t="s">
        <v>10</v>
      </c>
      <c r="C3" s="22"/>
      <c r="D3" s="23" t="s">
        <v>11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4"/>
    </row>
    <row r="4" spans="1:17" x14ac:dyDescent="0.45">
      <c r="B4" s="21" t="s">
        <v>12</v>
      </c>
      <c r="C4" s="22"/>
      <c r="D4" s="23" t="s">
        <v>13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4"/>
    </row>
    <row r="5" spans="1:17" x14ac:dyDescent="0.45">
      <c r="B5" s="21" t="s">
        <v>14</v>
      </c>
      <c r="C5" s="22"/>
      <c r="D5" s="23" t="s">
        <v>15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4"/>
    </row>
    <row r="6" spans="1:17" ht="14.65" thickBot="1" x14ac:dyDescent="0.5">
      <c r="B6" s="25" t="s">
        <v>16</v>
      </c>
      <c r="C6" s="26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8"/>
      <c r="Q6" s="15"/>
    </row>
    <row r="7" spans="1:17" ht="14.65" thickBot="1" x14ac:dyDescent="0.5">
      <c r="Q7" s="15"/>
    </row>
    <row r="8" spans="1:17" s="1" customFormat="1" ht="42.75" x14ac:dyDescent="0.45">
      <c r="B8" s="5" t="s">
        <v>1</v>
      </c>
      <c r="C8" s="6" t="s">
        <v>0</v>
      </c>
      <c r="D8" s="6" t="s">
        <v>51</v>
      </c>
      <c r="E8" s="14" t="s">
        <v>50</v>
      </c>
      <c r="F8" s="14" t="s">
        <v>47</v>
      </c>
      <c r="G8" s="6" t="s">
        <v>52</v>
      </c>
      <c r="H8" s="6" t="s">
        <v>53</v>
      </c>
      <c r="I8" s="6" t="s">
        <v>76</v>
      </c>
      <c r="J8" s="6" t="s">
        <v>90</v>
      </c>
      <c r="K8" s="6" t="s">
        <v>54</v>
      </c>
      <c r="L8" s="6" t="s">
        <v>91</v>
      </c>
      <c r="M8" s="6" t="s">
        <v>55</v>
      </c>
      <c r="N8" s="6" t="s">
        <v>68</v>
      </c>
      <c r="O8" s="32" t="s">
        <v>74</v>
      </c>
    </row>
    <row r="9" spans="1:17" x14ac:dyDescent="0.45">
      <c r="B9" s="7">
        <v>1</v>
      </c>
      <c r="C9" s="3" t="s">
        <v>28</v>
      </c>
      <c r="D9" s="3" t="s">
        <v>39</v>
      </c>
      <c r="E9" s="12">
        <v>10000</v>
      </c>
      <c r="F9" s="8">
        <f>Tabelle1[[#This Row],[Plan-Kosten des Arbeitspaketes]]/Tabelle1[[#Totals],[Plan-Kosten des Arbeitspaketes]]</f>
        <v>1.8181818181818181E-2</v>
      </c>
      <c r="G9" s="12">
        <v>10000</v>
      </c>
      <c r="H9" s="12">
        <v>14000</v>
      </c>
      <c r="I9" s="54" t="s">
        <v>70</v>
      </c>
      <c r="J9" s="56" t="s">
        <v>70</v>
      </c>
      <c r="K9" s="4">
        <v>1</v>
      </c>
      <c r="L9" s="54" t="s">
        <v>70</v>
      </c>
      <c r="M9" s="8">
        <f>Tabelle1[[#This Row],[Anteil des APs am Gesamtumfang]]*Tabelle1[[#This Row],[Fortschrittsgrad des Arbeitspaketes zum Stichtag]]</f>
        <v>1.8181818181818181E-2</v>
      </c>
      <c r="N9" s="16">
        <f t="shared" ref="N9:N19" si="0">E9*K9</f>
        <v>10000</v>
      </c>
      <c r="O9" s="55" t="s">
        <v>70</v>
      </c>
    </row>
    <row r="10" spans="1:17" x14ac:dyDescent="0.45">
      <c r="B10" s="7">
        <v>2</v>
      </c>
      <c r="C10" s="3" t="s">
        <v>29</v>
      </c>
      <c r="D10" s="3" t="s">
        <v>40</v>
      </c>
      <c r="E10" s="12">
        <v>20000</v>
      </c>
      <c r="F10" s="8">
        <f>Tabelle1[[#This Row],[Plan-Kosten des Arbeitspaketes]]/Tabelle1[[#Totals],[Plan-Kosten des Arbeitspaketes]]</f>
        <v>3.6363636363636362E-2</v>
      </c>
      <c r="G10" s="12">
        <v>20000</v>
      </c>
      <c r="H10" s="12">
        <v>22000</v>
      </c>
      <c r="I10" s="54" t="s">
        <v>73</v>
      </c>
      <c r="J10" s="56" t="s">
        <v>72</v>
      </c>
      <c r="K10" s="4">
        <v>1</v>
      </c>
      <c r="L10" s="54" t="s">
        <v>71</v>
      </c>
      <c r="M10" s="8">
        <f>Tabelle1[[#This Row],[Anteil des APs am Gesamtumfang]]*Tabelle1[[#This Row],[Fortschrittsgrad des Arbeitspaketes zum Stichtag]]</f>
        <v>3.6363636363636362E-2</v>
      </c>
      <c r="N10" s="16">
        <f t="shared" si="0"/>
        <v>20000</v>
      </c>
      <c r="O10" s="55" t="s">
        <v>75</v>
      </c>
      <c r="Q10" s="15"/>
    </row>
    <row r="11" spans="1:17" x14ac:dyDescent="0.45">
      <c r="B11" s="7">
        <v>3</v>
      </c>
      <c r="C11" s="3" t="s">
        <v>30</v>
      </c>
      <c r="D11" s="3" t="s">
        <v>41</v>
      </c>
      <c r="E11" s="12">
        <v>30000</v>
      </c>
      <c r="F11" s="8">
        <f>Tabelle1[[#This Row],[Plan-Kosten des Arbeitspaketes]]/Tabelle1[[#Totals],[Plan-Kosten des Arbeitspaketes]]</f>
        <v>5.4545454545454543E-2</v>
      </c>
      <c r="G11" s="12">
        <v>30000</v>
      </c>
      <c r="H11" s="12">
        <v>38000</v>
      </c>
      <c r="I11" s="54" t="s">
        <v>73</v>
      </c>
      <c r="J11" s="56" t="s">
        <v>70</v>
      </c>
      <c r="K11" s="4">
        <v>1</v>
      </c>
      <c r="L11" s="54" t="s">
        <v>70</v>
      </c>
      <c r="M11" s="8">
        <f>Tabelle1[[#This Row],[Anteil des APs am Gesamtumfang]]*Tabelle1[[#This Row],[Fortschrittsgrad des Arbeitspaketes zum Stichtag]]</f>
        <v>5.4545454545454543E-2</v>
      </c>
      <c r="N11" s="16">
        <f t="shared" si="0"/>
        <v>30000</v>
      </c>
      <c r="O11" s="55" t="s">
        <v>70</v>
      </c>
    </row>
    <row r="12" spans="1:17" x14ac:dyDescent="0.45">
      <c r="B12" s="7">
        <v>4</v>
      </c>
      <c r="C12" s="3" t="s">
        <v>31</v>
      </c>
      <c r="D12" s="3" t="s">
        <v>42</v>
      </c>
      <c r="E12" s="12">
        <v>40000</v>
      </c>
      <c r="F12" s="8">
        <f>Tabelle1[[#This Row],[Plan-Kosten des Arbeitspaketes]]/Tabelle1[[#Totals],[Plan-Kosten des Arbeitspaketes]]</f>
        <v>7.2727272727272724E-2</v>
      </c>
      <c r="G12" s="12">
        <v>40000</v>
      </c>
      <c r="H12" s="12">
        <v>44000</v>
      </c>
      <c r="I12" s="54" t="s">
        <v>73</v>
      </c>
      <c r="J12" s="56" t="s">
        <v>70</v>
      </c>
      <c r="K12" s="4">
        <v>0.8</v>
      </c>
      <c r="L12" s="54" t="s">
        <v>70</v>
      </c>
      <c r="M12" s="8">
        <f>Tabelle1[[#This Row],[Anteil des APs am Gesamtumfang]]*Tabelle1[[#This Row],[Fortschrittsgrad des Arbeitspaketes zum Stichtag]]</f>
        <v>5.8181818181818182E-2</v>
      </c>
      <c r="N12" s="16">
        <f t="shared" si="0"/>
        <v>32000</v>
      </c>
      <c r="O12" s="55" t="s">
        <v>70</v>
      </c>
    </row>
    <row r="13" spans="1:17" x14ac:dyDescent="0.45">
      <c r="B13" s="7">
        <v>5</v>
      </c>
      <c r="C13" s="3" t="s">
        <v>32</v>
      </c>
      <c r="D13" s="3" t="s">
        <v>43</v>
      </c>
      <c r="E13" s="12">
        <v>50000</v>
      </c>
      <c r="F13" s="8">
        <f>Tabelle1[[#This Row],[Plan-Kosten des Arbeitspaketes]]/Tabelle1[[#Totals],[Plan-Kosten des Arbeitspaketes]]</f>
        <v>9.0909090909090912E-2</v>
      </c>
      <c r="G13" s="12">
        <v>50000</v>
      </c>
      <c r="H13" s="12">
        <v>48000</v>
      </c>
      <c r="I13" s="54" t="s">
        <v>70</v>
      </c>
      <c r="J13" s="56" t="s">
        <v>70</v>
      </c>
      <c r="K13" s="4">
        <v>1</v>
      </c>
      <c r="L13" s="54" t="s">
        <v>70</v>
      </c>
      <c r="M13" s="8">
        <f>Tabelle1[[#This Row],[Anteil des APs am Gesamtumfang]]*Tabelle1[[#This Row],[Fortschrittsgrad des Arbeitspaketes zum Stichtag]]</f>
        <v>9.0909090909090912E-2</v>
      </c>
      <c r="N13" s="16">
        <f t="shared" si="0"/>
        <v>50000</v>
      </c>
      <c r="O13" s="55" t="s">
        <v>70</v>
      </c>
    </row>
    <row r="14" spans="1:17" x14ac:dyDescent="0.45">
      <c r="B14" s="7">
        <v>6</v>
      </c>
      <c r="C14" s="3" t="s">
        <v>33</v>
      </c>
      <c r="D14" s="3" t="s">
        <v>44</v>
      </c>
      <c r="E14" s="12">
        <v>60000</v>
      </c>
      <c r="F14" s="8">
        <f>Tabelle1[[#This Row],[Plan-Kosten des Arbeitspaketes]]/Tabelle1[[#Totals],[Plan-Kosten des Arbeitspaketes]]</f>
        <v>0.10909090909090909</v>
      </c>
      <c r="G14" s="12">
        <v>50000</v>
      </c>
      <c r="H14" s="12">
        <v>30000</v>
      </c>
      <c r="I14" s="54" t="s">
        <v>73</v>
      </c>
      <c r="J14" s="56" t="s">
        <v>70</v>
      </c>
      <c r="K14" s="4">
        <v>0.5</v>
      </c>
      <c r="L14" s="54" t="s">
        <v>70</v>
      </c>
      <c r="M14" s="8">
        <f>Tabelle1[[#This Row],[Anteil des APs am Gesamtumfang]]*Tabelle1[[#This Row],[Fortschrittsgrad des Arbeitspaketes zum Stichtag]]</f>
        <v>5.4545454545454543E-2</v>
      </c>
      <c r="N14" s="16">
        <f t="shared" si="0"/>
        <v>30000</v>
      </c>
      <c r="O14" s="55" t="s">
        <v>70</v>
      </c>
    </row>
    <row r="15" spans="1:17" x14ac:dyDescent="0.45">
      <c r="B15" s="7">
        <v>7</v>
      </c>
      <c r="C15" s="3" t="s">
        <v>34</v>
      </c>
      <c r="D15" s="3" t="s">
        <v>45</v>
      </c>
      <c r="E15" s="12">
        <v>70000</v>
      </c>
      <c r="F15" s="8">
        <f>Tabelle1[[#This Row],[Plan-Kosten des Arbeitspaketes]]/Tabelle1[[#Totals],[Plan-Kosten des Arbeitspaketes]]</f>
        <v>0.12727272727272726</v>
      </c>
      <c r="G15" s="12">
        <v>70000</v>
      </c>
      <c r="H15" s="12">
        <v>74000</v>
      </c>
      <c r="I15" s="54" t="s">
        <v>70</v>
      </c>
      <c r="J15" s="56" t="s">
        <v>70</v>
      </c>
      <c r="K15" s="4">
        <v>1</v>
      </c>
      <c r="L15" s="54" t="s">
        <v>70</v>
      </c>
      <c r="M15" s="8">
        <f>Tabelle1[[#This Row],[Anteil des APs am Gesamtumfang]]*Tabelle1[[#This Row],[Fortschrittsgrad des Arbeitspaketes zum Stichtag]]</f>
        <v>0.12727272727272726</v>
      </c>
      <c r="N15" s="16">
        <f t="shared" si="0"/>
        <v>70000</v>
      </c>
      <c r="O15" s="55" t="s">
        <v>70</v>
      </c>
    </row>
    <row r="16" spans="1:17" x14ac:dyDescent="0.45">
      <c r="B16" s="7">
        <v>8</v>
      </c>
      <c r="C16" s="3" t="s">
        <v>35</v>
      </c>
      <c r="D16" s="3" t="s">
        <v>46</v>
      </c>
      <c r="E16" s="12">
        <v>80000</v>
      </c>
      <c r="F16" s="8">
        <f>Tabelle1[[#This Row],[Plan-Kosten des Arbeitspaketes]]/Tabelle1[[#Totals],[Plan-Kosten des Arbeitspaketes]]</f>
        <v>0.14545454545454545</v>
      </c>
      <c r="G16" s="12">
        <v>20000</v>
      </c>
      <c r="H16" s="12">
        <v>30000</v>
      </c>
      <c r="I16" s="54" t="s">
        <v>72</v>
      </c>
      <c r="J16" s="56" t="s">
        <v>72</v>
      </c>
      <c r="K16" s="4">
        <v>0.25</v>
      </c>
      <c r="L16" s="54" t="s">
        <v>72</v>
      </c>
      <c r="M16" s="8">
        <f>Tabelle1[[#This Row],[Anteil des APs am Gesamtumfang]]*Tabelle1[[#This Row],[Fortschrittsgrad des Arbeitspaketes zum Stichtag]]</f>
        <v>3.6363636363636362E-2</v>
      </c>
      <c r="N16" s="16">
        <f t="shared" si="0"/>
        <v>20000</v>
      </c>
      <c r="O16" s="55" t="s">
        <v>72</v>
      </c>
      <c r="Q16" s="15"/>
    </row>
    <row r="17" spans="2:15" x14ac:dyDescent="0.45">
      <c r="B17" s="7">
        <v>9</v>
      </c>
      <c r="C17" s="3" t="s">
        <v>56</v>
      </c>
      <c r="D17" s="3" t="s">
        <v>58</v>
      </c>
      <c r="E17" s="12">
        <v>90000</v>
      </c>
      <c r="F17" s="8">
        <f>Tabelle1[[#This Row],[Plan-Kosten des Arbeitspaketes]]/Tabelle1[[#Totals],[Plan-Kosten des Arbeitspaketes]]</f>
        <v>0.16363636363636364</v>
      </c>
      <c r="G17" s="12">
        <v>45000</v>
      </c>
      <c r="H17" s="12">
        <v>60000</v>
      </c>
      <c r="I17" s="54" t="s">
        <v>72</v>
      </c>
      <c r="J17" s="56" t="s">
        <v>72</v>
      </c>
      <c r="K17" s="4">
        <v>0.3</v>
      </c>
      <c r="L17" s="54" t="s">
        <v>72</v>
      </c>
      <c r="M17" s="8">
        <f>Tabelle1[[#This Row],[Anteil des APs am Gesamtumfang]]*Tabelle1[[#This Row],[Fortschrittsgrad des Arbeitspaketes zum Stichtag]]</f>
        <v>4.9090909090909088E-2</v>
      </c>
      <c r="N17" s="16">
        <f t="shared" si="0"/>
        <v>27000</v>
      </c>
      <c r="O17" s="55" t="s">
        <v>72</v>
      </c>
    </row>
    <row r="18" spans="2:15" x14ac:dyDescent="0.45">
      <c r="B18" s="7">
        <v>10</v>
      </c>
      <c r="C18" s="3" t="s">
        <v>57</v>
      </c>
      <c r="D18" s="3" t="s">
        <v>59</v>
      </c>
      <c r="E18" s="12">
        <v>100000</v>
      </c>
      <c r="F18" s="8">
        <f>Tabelle1[[#This Row],[Plan-Kosten des Arbeitspaketes]]/Tabelle1[[#Totals],[Plan-Kosten des Arbeitspaketes]]</f>
        <v>0.18181818181818182</v>
      </c>
      <c r="G18" s="12">
        <v>60000</v>
      </c>
      <c r="H18" s="12">
        <v>65000</v>
      </c>
      <c r="I18" s="54" t="s">
        <v>77</v>
      </c>
      <c r="J18" s="56" t="s">
        <v>77</v>
      </c>
      <c r="K18" s="4">
        <v>0.5</v>
      </c>
      <c r="L18" s="54" t="s">
        <v>77</v>
      </c>
      <c r="M18" s="8">
        <f>Tabelle1[[#This Row],[Anteil des APs am Gesamtumfang]]*Tabelle1[[#This Row],[Fortschrittsgrad des Arbeitspaketes zum Stichtag]]</f>
        <v>9.0909090909090912E-2</v>
      </c>
      <c r="N18" s="16">
        <f t="shared" si="0"/>
        <v>50000</v>
      </c>
      <c r="O18" s="55" t="s">
        <v>77</v>
      </c>
    </row>
    <row r="19" spans="2:15" x14ac:dyDescent="0.45">
      <c r="B19" s="7">
        <v>11</v>
      </c>
      <c r="C19" s="3"/>
      <c r="D19" s="3"/>
      <c r="E19" s="12"/>
      <c r="F19" s="8">
        <f>Tabelle1[[#This Row],[Plan-Kosten des Arbeitspaketes]]/Tabelle1[[#Totals],[Plan-Kosten des Arbeitspaketes]]</f>
        <v>0</v>
      </c>
      <c r="G19" s="12"/>
      <c r="H19" s="12"/>
      <c r="I19" s="54"/>
      <c r="J19" s="56"/>
      <c r="K19" s="4"/>
      <c r="L19" s="54"/>
      <c r="M19" s="8">
        <f>Tabelle1[[#This Row],[Anteil des APs am Gesamtumfang]]*Tabelle1[[#This Row],[Fortschrittsgrad des Arbeitspaketes zum Stichtag]]</f>
        <v>0</v>
      </c>
      <c r="N19" s="16">
        <f t="shared" si="0"/>
        <v>0</v>
      </c>
      <c r="O19" s="55"/>
    </row>
    <row r="20" spans="2:15" ht="14.65" thickBot="1" x14ac:dyDescent="0.5">
      <c r="B20" s="11" t="s">
        <v>2</v>
      </c>
      <c r="C20" s="9"/>
      <c r="D20" s="9"/>
      <c r="E20" s="13">
        <f>SUBTOTAL(109,Tabelle1[Plan-Kosten des Arbeitspaketes])</f>
        <v>550000</v>
      </c>
      <c r="F20" s="10">
        <f>SUBTOTAL(109,Tabelle1[Anteil des APs am Gesamtumfang])</f>
        <v>1</v>
      </c>
      <c r="G20" s="13">
        <f>SUBTOTAL(109,Tabelle1[Plankosten des Arbeitspaketes zum Stichtag])</f>
        <v>395000</v>
      </c>
      <c r="H20" s="13">
        <f>SUBTOTAL(109,Tabelle1[Ist-Kosten des Arbeitspaketes zum Stichtag])</f>
        <v>425000</v>
      </c>
      <c r="I20" s="13"/>
      <c r="J20" s="13"/>
      <c r="K20" s="9"/>
      <c r="L20" s="9"/>
      <c r="M20" s="10">
        <f>SUBTOTAL(109,Tabelle1[Anteil des Arbeitspaketes am Gesamtfortschritt])</f>
        <v>0.61636363636363645</v>
      </c>
      <c r="N20" s="13">
        <f>SUBTOTAL(109,Tabelle1[Aktueller Fertigstellungs-wert])</f>
        <v>339000</v>
      </c>
      <c r="O20" s="33"/>
    </row>
    <row r="21" spans="2:15" x14ac:dyDescent="0.45">
      <c r="E21" s="15" t="s">
        <v>36</v>
      </c>
      <c r="G21" s="15" t="s">
        <v>38</v>
      </c>
      <c r="H21" s="15" t="s">
        <v>37</v>
      </c>
      <c r="I21" s="15"/>
      <c r="J21" s="15"/>
      <c r="M21" s="15" t="s">
        <v>48</v>
      </c>
      <c r="N21" s="15" t="s">
        <v>49</v>
      </c>
      <c r="O21" s="15"/>
    </row>
    <row r="22" spans="2:15" x14ac:dyDescent="0.45">
      <c r="E22" t="s">
        <v>63</v>
      </c>
      <c r="G22" t="s">
        <v>61</v>
      </c>
      <c r="H22" t="s">
        <v>60</v>
      </c>
      <c r="M22" t="s">
        <v>65</v>
      </c>
      <c r="N22" t="s">
        <v>66</v>
      </c>
    </row>
    <row r="23" spans="2:15" x14ac:dyDescent="0.45">
      <c r="E23" t="s">
        <v>64</v>
      </c>
      <c r="G23" t="s">
        <v>62</v>
      </c>
      <c r="N23" t="s">
        <v>67</v>
      </c>
    </row>
  </sheetData>
  <dataValidations disablePrompts="1" count="4">
    <dataValidation type="list" allowBlank="1" showInputMessage="1" showErrorMessage="1" sqref="I9:I19" xr:uid="{00000000-0002-0000-0200-000000000000}">
      <formula1>"OK,leicht erhöht, kritisch,gefährdend"</formula1>
    </dataValidation>
    <dataValidation type="list" allowBlank="1" showInputMessage="1" showErrorMessage="1" sqref="L9:L19" xr:uid="{00000000-0002-0000-0200-000001000000}">
      <formula1>"OK,verzögert,kritisch,gefährdend"</formula1>
    </dataValidation>
    <dataValidation type="list" allowBlank="1" showInputMessage="1" showErrorMessage="1" sqref="O9:O19" xr:uid="{00000000-0002-0000-0200-000002000000}">
      <formula1>"OK,überschritten, kritisch,gefährdend"</formula1>
    </dataValidation>
    <dataValidation type="list" allowBlank="1" showInputMessage="1" showErrorMessage="1" sqref="J9:J19" xr:uid="{00000000-0002-0000-0200-000003000000}">
      <formula1>"OK, kritisch,gefährdend"</formula1>
    </dataValidation>
  </dataValidations>
  <pageMargins left="0.19685039370078741" right="0.19685039370078741" top="1.1811023622047245" bottom="0.19685039370078741" header="0.19685039370078741" footer="0.19685039370078741"/>
  <pageSetup paperSize="9" scale="56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  <pageSetUpPr fitToPage="1"/>
  </sheetPr>
  <dimension ref="A1:O23"/>
  <sheetViews>
    <sheetView zoomScaleNormal="100" workbookViewId="0"/>
  </sheetViews>
  <sheetFormatPr baseColWidth="10" defaultColWidth="9.1328125" defaultRowHeight="14.25" x14ac:dyDescent="0.45"/>
  <cols>
    <col min="2" max="2" width="9.3984375" customWidth="1"/>
    <col min="3" max="3" width="14.86328125" customWidth="1"/>
    <col min="4" max="4" width="20.1328125" customWidth="1"/>
    <col min="5" max="5" width="16.86328125" customWidth="1"/>
    <col min="6" max="6" width="18.265625" customWidth="1"/>
    <col min="7" max="8" width="18.73046875" customWidth="1"/>
    <col min="9" max="10" width="16.73046875" customWidth="1"/>
    <col min="11" max="11" width="18.73046875" customWidth="1"/>
    <col min="12" max="12" width="16.73046875" customWidth="1"/>
    <col min="13" max="13" width="18.73046875" customWidth="1"/>
    <col min="14" max="15" width="16.73046875" customWidth="1"/>
    <col min="17" max="20" width="12.73046875" customWidth="1"/>
  </cols>
  <sheetData>
    <row r="1" spans="1:15" ht="14.65" thickBot="1" x14ac:dyDescent="0.5">
      <c r="A1" t="s">
        <v>101</v>
      </c>
    </row>
    <row r="2" spans="1:15" ht="18" x14ac:dyDescent="0.55000000000000004">
      <c r="B2" s="17" t="s">
        <v>100</v>
      </c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0"/>
    </row>
    <row r="3" spans="1:15" x14ac:dyDescent="0.45">
      <c r="B3" s="21" t="s">
        <v>10</v>
      </c>
      <c r="C3" s="22"/>
      <c r="D3" s="23" t="s">
        <v>11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4"/>
    </row>
    <row r="4" spans="1:15" x14ac:dyDescent="0.45">
      <c r="B4" s="21" t="s">
        <v>12</v>
      </c>
      <c r="C4" s="22"/>
      <c r="D4" s="23" t="s">
        <v>13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4"/>
    </row>
    <row r="5" spans="1:15" x14ac:dyDescent="0.45">
      <c r="B5" s="21" t="s">
        <v>14</v>
      </c>
      <c r="C5" s="22"/>
      <c r="D5" s="23" t="s">
        <v>15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4"/>
    </row>
    <row r="6" spans="1:15" ht="14.65" thickBot="1" x14ac:dyDescent="0.5">
      <c r="B6" s="25" t="s">
        <v>16</v>
      </c>
      <c r="C6" s="26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8"/>
    </row>
    <row r="7" spans="1:15" ht="14.65" thickBot="1" x14ac:dyDescent="0.5"/>
    <row r="8" spans="1:15" s="1" customFormat="1" ht="42.75" x14ac:dyDescent="0.45">
      <c r="B8" s="5" t="s">
        <v>1</v>
      </c>
      <c r="C8" s="6" t="s">
        <v>0</v>
      </c>
      <c r="D8" s="6" t="s">
        <v>51</v>
      </c>
      <c r="E8" s="14" t="s">
        <v>50</v>
      </c>
      <c r="F8" s="14" t="s">
        <v>47</v>
      </c>
      <c r="G8" s="6" t="s">
        <v>52</v>
      </c>
      <c r="H8" s="6" t="s">
        <v>53</v>
      </c>
      <c r="I8" s="6" t="s">
        <v>76</v>
      </c>
      <c r="J8" s="6" t="s">
        <v>90</v>
      </c>
      <c r="K8" s="6" t="s">
        <v>54</v>
      </c>
      <c r="L8" s="6" t="s">
        <v>69</v>
      </c>
      <c r="M8" s="6" t="s">
        <v>55</v>
      </c>
      <c r="N8" s="29" t="s">
        <v>68</v>
      </c>
      <c r="O8" s="32" t="s">
        <v>74</v>
      </c>
    </row>
    <row r="9" spans="1:15" x14ac:dyDescent="0.45">
      <c r="B9" s="7">
        <v>1</v>
      </c>
      <c r="C9" s="3" t="s">
        <v>28</v>
      </c>
      <c r="D9" s="3" t="s">
        <v>39</v>
      </c>
      <c r="E9" s="12">
        <v>10000</v>
      </c>
      <c r="F9" s="8">
        <f>Tabelle14[[#This Row],[Plan-Kosten des Arbeitspaketes]]/Tabelle14[[#Totals],[Plan-Kosten des Arbeitspaketes]]</f>
        <v>1.8181818181818181E-2</v>
      </c>
      <c r="G9" s="12">
        <v>10000</v>
      </c>
      <c r="H9" s="12">
        <v>5000</v>
      </c>
      <c r="I9" s="54" t="s">
        <v>70</v>
      </c>
      <c r="J9" s="56" t="s">
        <v>70</v>
      </c>
      <c r="K9" s="4">
        <v>1</v>
      </c>
      <c r="L9" s="54" t="s">
        <v>70</v>
      </c>
      <c r="M9" s="8">
        <f>Tabelle14[[#This Row],[Anteil des APs am Gesamtumfang]]*Tabelle14[[#This Row],[Fortschrittsgrad des Arbeitspaketes zum Stichtag]]</f>
        <v>1.8181818181818181E-2</v>
      </c>
      <c r="N9" s="30">
        <f t="shared" ref="N9:N19" si="0">E9*K9</f>
        <v>10000</v>
      </c>
      <c r="O9" s="55" t="s">
        <v>70</v>
      </c>
    </row>
    <row r="10" spans="1:15" x14ac:dyDescent="0.45">
      <c r="B10" s="7">
        <v>2</v>
      </c>
      <c r="C10" s="3" t="s">
        <v>29</v>
      </c>
      <c r="D10" s="3" t="s">
        <v>40</v>
      </c>
      <c r="E10" s="12">
        <v>20000</v>
      </c>
      <c r="F10" s="8">
        <f>Tabelle14[[#This Row],[Plan-Kosten des Arbeitspaketes]]/Tabelle14[[#Totals],[Plan-Kosten des Arbeitspaketes]]</f>
        <v>3.6363636363636362E-2</v>
      </c>
      <c r="G10" s="12">
        <v>20000</v>
      </c>
      <c r="H10" s="12">
        <v>18000</v>
      </c>
      <c r="I10" s="54" t="s">
        <v>72</v>
      </c>
      <c r="J10" s="56" t="s">
        <v>72</v>
      </c>
      <c r="K10" s="4">
        <v>0.7</v>
      </c>
      <c r="L10" s="54" t="s">
        <v>71</v>
      </c>
      <c r="M10" s="8">
        <f>Tabelle14[[#This Row],[Anteil des APs am Gesamtumfang]]*Tabelle14[[#This Row],[Fortschrittsgrad des Arbeitspaketes zum Stichtag]]</f>
        <v>2.5454545454545452E-2</v>
      </c>
      <c r="N10" s="30">
        <f t="shared" si="0"/>
        <v>14000</v>
      </c>
      <c r="O10" s="55" t="s">
        <v>75</v>
      </c>
    </row>
    <row r="11" spans="1:15" x14ac:dyDescent="0.45">
      <c r="B11" s="7">
        <v>3</v>
      </c>
      <c r="C11" s="3" t="s">
        <v>30</v>
      </c>
      <c r="D11" s="3" t="s">
        <v>41</v>
      </c>
      <c r="E11" s="12">
        <v>30000</v>
      </c>
      <c r="F11" s="8">
        <f>Tabelle14[[#This Row],[Plan-Kosten des Arbeitspaketes]]/Tabelle14[[#Totals],[Plan-Kosten des Arbeitspaketes]]</f>
        <v>5.4545454545454543E-2</v>
      </c>
      <c r="G11" s="12">
        <v>30000</v>
      </c>
      <c r="H11" s="12">
        <v>38000</v>
      </c>
      <c r="I11" s="54" t="s">
        <v>73</v>
      </c>
      <c r="J11" s="56" t="s">
        <v>70</v>
      </c>
      <c r="K11" s="4">
        <v>1</v>
      </c>
      <c r="L11" s="54" t="s">
        <v>70</v>
      </c>
      <c r="M11" s="8">
        <f>Tabelle14[[#This Row],[Anteil des APs am Gesamtumfang]]*Tabelle14[[#This Row],[Fortschrittsgrad des Arbeitspaketes zum Stichtag]]</f>
        <v>5.4545454545454543E-2</v>
      </c>
      <c r="N11" s="30">
        <f t="shared" si="0"/>
        <v>30000</v>
      </c>
      <c r="O11" s="55" t="s">
        <v>70</v>
      </c>
    </row>
    <row r="12" spans="1:15" x14ac:dyDescent="0.45">
      <c r="B12" s="7">
        <v>4</v>
      </c>
      <c r="C12" s="3" t="s">
        <v>31</v>
      </c>
      <c r="D12" s="3" t="s">
        <v>42</v>
      </c>
      <c r="E12" s="12">
        <v>40000</v>
      </c>
      <c r="F12" s="8">
        <f>Tabelle14[[#This Row],[Plan-Kosten des Arbeitspaketes]]/Tabelle14[[#Totals],[Plan-Kosten des Arbeitspaketes]]</f>
        <v>7.2727272727272724E-2</v>
      </c>
      <c r="G12" s="12"/>
      <c r="H12" s="12"/>
      <c r="I12" s="54"/>
      <c r="J12" s="56" t="s">
        <v>70</v>
      </c>
      <c r="K12" s="4"/>
      <c r="L12" s="54"/>
      <c r="M12" s="8">
        <f>Tabelle14[[#This Row],[Anteil des APs am Gesamtumfang]]*Tabelle14[[#This Row],[Fortschrittsgrad des Arbeitspaketes zum Stichtag]]</f>
        <v>0</v>
      </c>
      <c r="N12" s="30">
        <f t="shared" si="0"/>
        <v>0</v>
      </c>
      <c r="O12" s="55"/>
    </row>
    <row r="13" spans="1:15" x14ac:dyDescent="0.45">
      <c r="B13" s="7">
        <v>5</v>
      </c>
      <c r="C13" s="3" t="s">
        <v>32</v>
      </c>
      <c r="D13" s="3" t="s">
        <v>43</v>
      </c>
      <c r="E13" s="12">
        <v>50000</v>
      </c>
      <c r="F13" s="8">
        <f>Tabelle14[[#This Row],[Plan-Kosten des Arbeitspaketes]]/Tabelle14[[#Totals],[Plan-Kosten des Arbeitspaketes]]</f>
        <v>9.0909090909090912E-2</v>
      </c>
      <c r="G13" s="12">
        <v>25000</v>
      </c>
      <c r="H13" s="12">
        <v>20000</v>
      </c>
      <c r="I13" s="54" t="s">
        <v>72</v>
      </c>
      <c r="J13" s="56" t="s">
        <v>70</v>
      </c>
      <c r="K13" s="4">
        <v>0.3</v>
      </c>
      <c r="L13" s="54" t="s">
        <v>72</v>
      </c>
      <c r="M13" s="8">
        <f>Tabelle14[[#This Row],[Anteil des APs am Gesamtumfang]]*Tabelle14[[#This Row],[Fortschrittsgrad des Arbeitspaketes zum Stichtag]]</f>
        <v>2.7272727272727271E-2</v>
      </c>
      <c r="N13" s="30">
        <f t="shared" si="0"/>
        <v>15000</v>
      </c>
      <c r="O13" s="55" t="s">
        <v>72</v>
      </c>
    </row>
    <row r="14" spans="1:15" x14ac:dyDescent="0.45">
      <c r="B14" s="7">
        <v>6</v>
      </c>
      <c r="C14" s="3" t="s">
        <v>33</v>
      </c>
      <c r="D14" s="3" t="s">
        <v>44</v>
      </c>
      <c r="E14" s="12">
        <v>60000</v>
      </c>
      <c r="F14" s="8">
        <f>Tabelle14[[#This Row],[Plan-Kosten des Arbeitspaketes]]/Tabelle14[[#Totals],[Plan-Kosten des Arbeitspaketes]]</f>
        <v>0.10909090909090909</v>
      </c>
      <c r="G14" s="12"/>
      <c r="H14" s="12"/>
      <c r="I14" s="54"/>
      <c r="J14" s="56"/>
      <c r="K14" s="4"/>
      <c r="L14" s="54"/>
      <c r="M14" s="8">
        <f>Tabelle14[[#This Row],[Anteil des APs am Gesamtumfang]]*Tabelle14[[#This Row],[Fortschrittsgrad des Arbeitspaketes zum Stichtag]]</f>
        <v>0</v>
      </c>
      <c r="N14" s="30">
        <f t="shared" si="0"/>
        <v>0</v>
      </c>
      <c r="O14" s="55"/>
    </row>
    <row r="15" spans="1:15" x14ac:dyDescent="0.45">
      <c r="B15" s="7">
        <v>7</v>
      </c>
      <c r="C15" s="3" t="s">
        <v>34</v>
      </c>
      <c r="D15" s="3" t="s">
        <v>45</v>
      </c>
      <c r="E15" s="12">
        <v>70000</v>
      </c>
      <c r="F15" s="8">
        <f>Tabelle14[[#This Row],[Plan-Kosten des Arbeitspaketes]]/Tabelle14[[#Totals],[Plan-Kosten des Arbeitspaketes]]</f>
        <v>0.12727272727272726</v>
      </c>
      <c r="G15" s="12"/>
      <c r="H15" s="12"/>
      <c r="I15" s="54"/>
      <c r="J15" s="56"/>
      <c r="K15" s="4"/>
      <c r="L15" s="54"/>
      <c r="M15" s="8">
        <f>Tabelle14[[#This Row],[Anteil des APs am Gesamtumfang]]*Tabelle14[[#This Row],[Fortschrittsgrad des Arbeitspaketes zum Stichtag]]</f>
        <v>0</v>
      </c>
      <c r="N15" s="30">
        <f t="shared" si="0"/>
        <v>0</v>
      </c>
      <c r="O15" s="55"/>
    </row>
    <row r="16" spans="1:15" x14ac:dyDescent="0.45">
      <c r="B16" s="7">
        <v>8</v>
      </c>
      <c r="C16" s="3" t="s">
        <v>35</v>
      </c>
      <c r="D16" s="3" t="s">
        <v>46</v>
      </c>
      <c r="E16" s="12">
        <v>80000</v>
      </c>
      <c r="F16" s="8">
        <f>Tabelle14[[#This Row],[Plan-Kosten des Arbeitspaketes]]/Tabelle14[[#Totals],[Plan-Kosten des Arbeitspaketes]]</f>
        <v>0.14545454545454545</v>
      </c>
      <c r="G16" s="12"/>
      <c r="H16" s="12"/>
      <c r="I16" s="54"/>
      <c r="J16" s="56"/>
      <c r="K16" s="4"/>
      <c r="L16" s="54"/>
      <c r="M16" s="8">
        <f>Tabelle14[[#This Row],[Anteil des APs am Gesamtumfang]]*Tabelle14[[#This Row],[Fortschrittsgrad des Arbeitspaketes zum Stichtag]]</f>
        <v>0</v>
      </c>
      <c r="N16" s="30">
        <f t="shared" si="0"/>
        <v>0</v>
      </c>
      <c r="O16" s="55"/>
    </row>
    <row r="17" spans="2:15" x14ac:dyDescent="0.45">
      <c r="B17" s="7">
        <v>9</v>
      </c>
      <c r="C17" s="3" t="s">
        <v>56</v>
      </c>
      <c r="D17" s="3" t="s">
        <v>58</v>
      </c>
      <c r="E17" s="12">
        <v>90000</v>
      </c>
      <c r="F17" s="8">
        <f>Tabelle14[[#This Row],[Plan-Kosten des Arbeitspaketes]]/Tabelle14[[#Totals],[Plan-Kosten des Arbeitspaketes]]</f>
        <v>0.16363636363636364</v>
      </c>
      <c r="G17" s="12"/>
      <c r="H17" s="12"/>
      <c r="I17" s="54"/>
      <c r="J17" s="56"/>
      <c r="K17" s="4"/>
      <c r="L17" s="54"/>
      <c r="M17" s="8">
        <f>Tabelle14[[#This Row],[Anteil des APs am Gesamtumfang]]*Tabelle14[[#This Row],[Fortschrittsgrad des Arbeitspaketes zum Stichtag]]</f>
        <v>0</v>
      </c>
      <c r="N17" s="30">
        <f t="shared" si="0"/>
        <v>0</v>
      </c>
      <c r="O17" s="55"/>
    </row>
    <row r="18" spans="2:15" x14ac:dyDescent="0.45">
      <c r="B18" s="7">
        <v>10</v>
      </c>
      <c r="C18" s="3" t="s">
        <v>57</v>
      </c>
      <c r="D18" s="3" t="s">
        <v>59</v>
      </c>
      <c r="E18" s="12">
        <v>100000</v>
      </c>
      <c r="F18" s="8">
        <f>Tabelle14[[#This Row],[Plan-Kosten des Arbeitspaketes]]/Tabelle14[[#Totals],[Plan-Kosten des Arbeitspaketes]]</f>
        <v>0.18181818181818182</v>
      </c>
      <c r="G18" s="12"/>
      <c r="H18" s="12"/>
      <c r="I18" s="54"/>
      <c r="J18" s="56"/>
      <c r="K18" s="4"/>
      <c r="L18" s="54"/>
      <c r="M18" s="8">
        <f>Tabelle14[[#This Row],[Anteil des APs am Gesamtumfang]]*Tabelle14[[#This Row],[Fortschrittsgrad des Arbeitspaketes zum Stichtag]]</f>
        <v>0</v>
      </c>
      <c r="N18" s="30">
        <f t="shared" si="0"/>
        <v>0</v>
      </c>
      <c r="O18" s="55"/>
    </row>
    <row r="19" spans="2:15" x14ac:dyDescent="0.45">
      <c r="B19" s="7">
        <v>11</v>
      </c>
      <c r="C19" s="3"/>
      <c r="D19" s="3"/>
      <c r="E19" s="12"/>
      <c r="F19" s="8">
        <f>Tabelle14[[#This Row],[Plan-Kosten des Arbeitspaketes]]/Tabelle14[[#Totals],[Plan-Kosten des Arbeitspaketes]]</f>
        <v>0</v>
      </c>
      <c r="G19" s="12"/>
      <c r="H19" s="12"/>
      <c r="I19" s="54"/>
      <c r="J19" s="56"/>
      <c r="K19" s="4"/>
      <c r="L19" s="54"/>
      <c r="M19" s="8">
        <f>Tabelle14[[#This Row],[Anteil des APs am Gesamtumfang]]*Tabelle14[[#This Row],[Fortschrittsgrad des Arbeitspaketes zum Stichtag]]</f>
        <v>0</v>
      </c>
      <c r="N19" s="30">
        <f t="shared" si="0"/>
        <v>0</v>
      </c>
      <c r="O19" s="55"/>
    </row>
    <row r="20" spans="2:15" ht="14.65" thickBot="1" x14ac:dyDescent="0.5">
      <c r="B20" s="11" t="s">
        <v>2</v>
      </c>
      <c r="C20" s="9"/>
      <c r="D20" s="9"/>
      <c r="E20" s="13">
        <f>SUBTOTAL(109,Tabelle14[Plan-Kosten des Arbeitspaketes])</f>
        <v>550000</v>
      </c>
      <c r="F20" s="10">
        <f>SUBTOTAL(109,Tabelle14[Anteil des APs am Gesamtumfang])</f>
        <v>1</v>
      </c>
      <c r="G20" s="13">
        <f>SUBTOTAL(109,Tabelle14[Plankosten des Arbeitspaketes zum Stichtag])</f>
        <v>85000</v>
      </c>
      <c r="H20" s="13">
        <f>SUBTOTAL(109,Tabelle14[Ist-Kosten des Arbeitspaketes zum Stichtag])</f>
        <v>81000</v>
      </c>
      <c r="I20" s="13"/>
      <c r="J20" s="13"/>
      <c r="K20" s="9"/>
      <c r="L20" s="9"/>
      <c r="M20" s="10">
        <f>SUBTOTAL(109,Tabelle14[Anteil des Arbeitspaketes am Gesamtfortschritt])</f>
        <v>0.12545454545454546</v>
      </c>
      <c r="N20" s="31">
        <f>SUBTOTAL(109,Tabelle14[Aktueller Fertigstellungs-wert])</f>
        <v>69000</v>
      </c>
      <c r="O20" s="33"/>
    </row>
    <row r="21" spans="2:15" x14ac:dyDescent="0.45">
      <c r="E21" s="15" t="s">
        <v>36</v>
      </c>
      <c r="G21" s="15" t="s">
        <v>38</v>
      </c>
      <c r="H21" s="15" t="s">
        <v>37</v>
      </c>
      <c r="I21" s="15"/>
      <c r="J21" s="15"/>
      <c r="M21" s="15" t="s">
        <v>48</v>
      </c>
      <c r="N21" s="15" t="s">
        <v>49</v>
      </c>
      <c r="O21" s="15"/>
    </row>
    <row r="22" spans="2:15" x14ac:dyDescent="0.45">
      <c r="E22" t="s">
        <v>63</v>
      </c>
      <c r="G22" t="s">
        <v>61</v>
      </c>
      <c r="H22" t="s">
        <v>60</v>
      </c>
      <c r="M22" t="s">
        <v>65</v>
      </c>
      <c r="N22" t="s">
        <v>66</v>
      </c>
    </row>
    <row r="23" spans="2:15" x14ac:dyDescent="0.45">
      <c r="E23" t="s">
        <v>64</v>
      </c>
      <c r="G23" t="s">
        <v>62</v>
      </c>
      <c r="N23" t="s">
        <v>67</v>
      </c>
    </row>
  </sheetData>
  <dataValidations disablePrompts="1" count="4">
    <dataValidation type="list" allowBlank="1" showInputMessage="1" showErrorMessage="1" sqref="L9:L19" xr:uid="{00000000-0002-0000-0300-000000000000}">
      <formula1>"OK,verzögert,kritisch,gefährdend"</formula1>
    </dataValidation>
    <dataValidation type="list" allowBlank="1" showInputMessage="1" showErrorMessage="1" sqref="I9:I19" xr:uid="{00000000-0002-0000-0300-000001000000}">
      <formula1>"OK,leicht erhöht, kritisch,gefährdend"</formula1>
    </dataValidation>
    <dataValidation type="list" allowBlank="1" showInputMessage="1" showErrorMessage="1" sqref="O9:O19" xr:uid="{00000000-0002-0000-0300-000002000000}">
      <formula1>"OK,überschritten, kritisch,gefährdend"</formula1>
    </dataValidation>
    <dataValidation type="list" allowBlank="1" showInputMessage="1" showErrorMessage="1" sqref="J9:J19" xr:uid="{00000000-0002-0000-0300-000003000000}">
      <formula1>"OK, kritisch,gefährdend"</formula1>
    </dataValidation>
  </dataValidations>
  <pageMargins left="0.19685039370078741" right="0.19685039370078741" top="1.1811023622047245" bottom="0.19685039370078741" header="0.19685039370078741" footer="0.19685039370078741"/>
  <pageSetup paperSize="9" scale="39" orientation="portrait" horizontalDpi="4294967293" r:id="rId1"/>
  <headerFooter>
    <oddHeader>&amp;L&amp;G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Bearbeitungshinweise</vt:lpstr>
      <vt:lpstr>Änderungshistorie</vt:lpstr>
      <vt:lpstr>Aktueller Monatsbericht Februar</vt:lpstr>
      <vt:lpstr>Monatsbericht Januar</vt:lpstr>
      <vt:lpstr>'Aktueller Monatsbericht Februar'!Druckbereich</vt:lpstr>
      <vt:lpstr>Änderungshistorie!Druckbereich</vt:lpstr>
      <vt:lpstr>Bearbeitungshinweise!Druckbereich</vt:lpstr>
      <vt:lpstr>'Monatsbericht Januar'!Druckbereich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2023-06-05T17:56:55Z</dcterms:modified>
</cp:coreProperties>
</file>