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71007CA1-D6EC-4285-A4FE-89996966B43B}" xr6:coauthVersionLast="47" xr6:coauthVersionMax="47" xr10:uidLastSave="{00000000-0000-0000-0000-000000000000}"/>
  <bookViews>
    <workbookView xWindow="53580" yWindow="585" windowWidth="28980" windowHeight="13980" xr2:uid="{00000000-000D-0000-FFFF-FFFF00000000}"/>
  </bookViews>
  <sheets>
    <sheet name="Bearbeitungshinweise" sheetId="1" r:id="rId1"/>
    <sheet name="Änderungshistorie" sheetId="11" r:id="rId2"/>
    <sheet name="Risikoerfassung und Analyse" sheetId="2" r:id="rId3"/>
    <sheet name="Risikobewertung und Maßnahmen" sheetId="3" r:id="rId4"/>
    <sheet name="Visualisierung der Risiken" sheetId="10" r:id="rId5"/>
    <sheet name="Hilfstabellen" sheetId="9" r:id="rId6"/>
  </sheets>
  <definedNames>
    <definedName name="_xlnm.Print_Area" localSheetId="1">Änderungshistorie!$A$1:$G$29</definedName>
    <definedName name="_xlnm.Print_Area" localSheetId="0">Bearbeitungshinweise!$A$1:$O$49</definedName>
    <definedName name="_xlnm.Print_Area" localSheetId="5">Hilfstabellen!$A$1:$S$21</definedName>
    <definedName name="_xlnm.Print_Area" localSheetId="3">'Risikobewertung und Maßnahmen'!$A$1:$S$36</definedName>
    <definedName name="_xlnm.Print_Area" localSheetId="2">'Risikoerfassung und Analyse'!$A$1:$K$33</definedName>
    <definedName name="_xlnm.Print_Area" localSheetId="4">'Visualisierung der Risiken'!$A$1:$R$55</definedName>
    <definedName name="rng_AbstandZeilen">'Risikobewertung und Maßnahmen'!$N$1</definedName>
    <definedName name="rngXRis">Tabelle2[y-Koordinate]</definedName>
  </definedNames>
  <calcPr calcId="191029"/>
</workbook>
</file>

<file path=xl/calcChain.xml><?xml version="1.0" encoding="utf-8"?>
<calcChain xmlns="http://schemas.openxmlformats.org/spreadsheetml/2006/main">
  <c r="C14" i="3" l="1"/>
  <c r="D14" i="3"/>
  <c r="K14" i="3"/>
  <c r="M14" i="3" s="1"/>
  <c r="O14" i="3" l="1"/>
  <c r="K19" i="3"/>
  <c r="D19" i="3"/>
  <c r="C29" i="3"/>
  <c r="D29" i="3"/>
  <c r="K29" i="3"/>
  <c r="M29" i="3" s="1"/>
  <c r="C30" i="3"/>
  <c r="D30" i="3"/>
  <c r="K30" i="3"/>
  <c r="M30" i="3" s="1"/>
  <c r="P14" i="3"/>
  <c r="N14" i="3" l="1"/>
  <c r="P29" i="3"/>
  <c r="N29" i="3" s="1"/>
  <c r="O29" i="3"/>
  <c r="P30" i="3"/>
  <c r="N30" i="3" s="1"/>
  <c r="O30" i="3"/>
  <c r="D18" i="3"/>
  <c r="D20" i="3"/>
  <c r="D21" i="3"/>
  <c r="D22" i="3"/>
  <c r="D23" i="3"/>
  <c r="K20" i="3"/>
  <c r="O20" i="3" s="1"/>
  <c r="K21" i="3"/>
  <c r="O21" i="3" s="1"/>
  <c r="K22" i="3"/>
  <c r="O22" i="3" s="1"/>
  <c r="K23" i="3"/>
  <c r="M23" i="3" s="1"/>
  <c r="K24" i="3"/>
  <c r="P24" i="3" s="1"/>
  <c r="N24" i="3" s="1"/>
  <c r="P19" i="3"/>
  <c r="P23" i="3" l="1"/>
  <c r="N23" i="3" s="1"/>
  <c r="P22" i="3"/>
  <c r="N22" i="3" s="1"/>
  <c r="M24" i="3"/>
  <c r="M22" i="3"/>
  <c r="M19" i="3"/>
  <c r="M21" i="3"/>
  <c r="O24" i="3"/>
  <c r="P20" i="3"/>
  <c r="N20" i="3" s="1"/>
  <c r="M20" i="3"/>
  <c r="O23" i="3"/>
  <c r="O19" i="3"/>
  <c r="P21" i="3"/>
  <c r="N21" i="3" s="1"/>
  <c r="N19" i="3"/>
  <c r="C28" i="3" l="1"/>
  <c r="D28" i="3"/>
  <c r="K28" i="3"/>
  <c r="C27" i="3"/>
  <c r="D27" i="3"/>
  <c r="K27" i="3"/>
  <c r="C26" i="3"/>
  <c r="D26" i="3"/>
  <c r="K26" i="3"/>
  <c r="C25" i="3"/>
  <c r="D25" i="3"/>
  <c r="K25" i="3"/>
  <c r="C24" i="3"/>
  <c r="D24" i="3"/>
  <c r="M28" i="3" l="1"/>
  <c r="O28" i="3"/>
  <c r="P28" i="3"/>
  <c r="N28" i="3" s="1"/>
  <c r="O27" i="3"/>
  <c r="P27" i="3"/>
  <c r="N27" i="3" s="1"/>
  <c r="M27" i="3"/>
  <c r="O25" i="3"/>
  <c r="M25" i="3"/>
  <c r="P25" i="3"/>
  <c r="N25" i="3" s="1"/>
  <c r="O26" i="3"/>
  <c r="P26" i="3"/>
  <c r="N26" i="3" s="1"/>
  <c r="M26" i="3"/>
  <c r="C20" i="3"/>
  <c r="C21" i="3"/>
  <c r="C22" i="3"/>
  <c r="K10" i="3" l="1"/>
  <c r="K12" i="3"/>
  <c r="K18" i="3"/>
  <c r="K16" i="3"/>
  <c r="K17" i="3"/>
  <c r="K15" i="3"/>
  <c r="K13" i="3"/>
  <c r="K11" i="3"/>
  <c r="D16" i="3"/>
  <c r="D17" i="3"/>
  <c r="D15" i="3"/>
  <c r="D13" i="3"/>
  <c r="J31" i="3"/>
  <c r="P11" i="3"/>
  <c r="P15" i="3"/>
  <c r="P18" i="3"/>
  <c r="P10" i="3"/>
  <c r="P16" i="3"/>
  <c r="P12" i="3"/>
  <c r="P17" i="3"/>
  <c r="P13" i="3"/>
  <c r="N18" i="3" l="1"/>
  <c r="N13" i="3"/>
  <c r="N15" i="3"/>
  <c r="N10" i="3"/>
  <c r="N17" i="3"/>
  <c r="N12" i="3"/>
  <c r="N11" i="3"/>
  <c r="N16" i="3"/>
  <c r="O18" i="3"/>
  <c r="M18" i="3"/>
  <c r="M13" i="3"/>
  <c r="O13" i="3"/>
  <c r="O15" i="3"/>
  <c r="M15" i="3"/>
  <c r="O10" i="3"/>
  <c r="M10" i="3"/>
  <c r="O17" i="3"/>
  <c r="M17" i="3"/>
  <c r="M12" i="3"/>
  <c r="O12" i="3"/>
  <c r="O11" i="3"/>
  <c r="M11" i="3"/>
  <c r="O16" i="3"/>
  <c r="M16" i="3"/>
  <c r="D11" i="3"/>
  <c r="D10" i="3"/>
  <c r="D12" i="3"/>
  <c r="C11" i="3"/>
  <c r="C10" i="3"/>
  <c r="C12" i="3"/>
  <c r="C18" i="3"/>
  <c r="C16" i="3"/>
  <c r="C17" i="3"/>
  <c r="C15" i="3"/>
  <c r="C13" i="3"/>
  <c r="C19" i="3"/>
  <c r="C23" i="3"/>
</calcChain>
</file>

<file path=xl/sharedStrings.xml><?xml version="1.0" encoding="utf-8"?>
<sst xmlns="http://schemas.openxmlformats.org/spreadsheetml/2006/main" count="299" uniqueCount="199">
  <si>
    <t>Nr.</t>
  </si>
  <si>
    <t>Risikobezeichnung</t>
  </si>
  <si>
    <t>Risikobeschreibung</t>
  </si>
  <si>
    <t>Ursachenanalyse</t>
  </si>
  <si>
    <t>Auswirkungen</t>
  </si>
  <si>
    <t>Risikoart</t>
  </si>
  <si>
    <t>Bezüge</t>
  </si>
  <si>
    <t>Strategie</t>
  </si>
  <si>
    <t>Wirkung</t>
  </si>
  <si>
    <t>Maßnahme</t>
  </si>
  <si>
    <t>Kosten der Maßnahme</t>
  </si>
  <si>
    <t>Verantwortlich</t>
  </si>
  <si>
    <t>Status</t>
  </si>
  <si>
    <t>Risikobudget:</t>
  </si>
  <si>
    <t>Ergebnisse:</t>
  </si>
  <si>
    <t>präventiv</t>
  </si>
  <si>
    <t>korrektiv</t>
  </si>
  <si>
    <t>verlagern</t>
  </si>
  <si>
    <t>verringern</t>
  </si>
  <si>
    <t>akzeptieren</t>
  </si>
  <si>
    <t>technisch</t>
  </si>
  <si>
    <t>organisatorisch</t>
  </si>
  <si>
    <t>personell</t>
  </si>
  <si>
    <t>terminlich</t>
  </si>
  <si>
    <t>politisch</t>
  </si>
  <si>
    <t>Arbeitspaket</t>
  </si>
  <si>
    <t>Terminplanung</t>
  </si>
  <si>
    <t>Kostenplanung</t>
  </si>
  <si>
    <t>Ressourcenplanung</t>
  </si>
  <si>
    <t>Projektorganisation</t>
  </si>
  <si>
    <t>Thomas Müller</t>
  </si>
  <si>
    <t>Michael Marks</t>
  </si>
  <si>
    <t>ausschließen</t>
  </si>
  <si>
    <t>abgeschlossen</t>
  </si>
  <si>
    <t>Martina Schmidt</t>
  </si>
  <si>
    <t>Michael Grün</t>
  </si>
  <si>
    <t>Mathias Scheuß</t>
  </si>
  <si>
    <t>Lieferschwierigkeiten Eigenproduktion</t>
  </si>
  <si>
    <t>Mangelnde Zuarbeit AG</t>
  </si>
  <si>
    <t>Subunternehmer</t>
  </si>
  <si>
    <t>HW-Ausfall</t>
  </si>
  <si>
    <t>Personalausfall</t>
  </si>
  <si>
    <t>Schnittstellen</t>
  </si>
  <si>
    <t>Lieferschwierigkeiten des Lieferanten</t>
  </si>
  <si>
    <t>Wetter</t>
  </si>
  <si>
    <t>Zusatzaufwand bei Inbetriebsetzung</t>
  </si>
  <si>
    <t>ökologisch</t>
  </si>
  <si>
    <t>Erwartete Kompatibilitätsprobleme …</t>
  </si>
  <si>
    <t>Überschreitung der Hilfsfristen für Feuerwehr und Rettungsdienst</t>
  </si>
  <si>
    <t>Ablaufplan kann nicht eingehalten werden</t>
  </si>
  <si>
    <t>Ablaufplan kann nicht eingehalten werden, Abnahme kann nicht erteilt werden.</t>
  </si>
  <si>
    <t>Komplettausfall der Alarmierungsinfrastruktur im kompletten Landkreis.</t>
  </si>
  <si>
    <t>.Zulieferung von benötigter HW erfolgt nicht termingerecht</t>
  </si>
  <si>
    <t>Mangelnde Verfügbarkeit von eigen produzierten Produkten.</t>
  </si>
  <si>
    <t>Bereitstellung der Standorte und deren Zugänglichkeit.</t>
  </si>
  <si>
    <t>Fach- und termingerechte Abwicklung der übertragenen Aufgaben.</t>
  </si>
  <si>
    <t>Verzögerungen bei den Außenarbeiten.</t>
  </si>
  <si>
    <t>Schnittstelle zu den Gewerken ELS und DSL.</t>
  </si>
  <si>
    <t>SW-Fehler, Konfigurationsfehler.</t>
  </si>
  <si>
    <t>Mangelnde Bevorratung beim Lieferanten.</t>
  </si>
  <si>
    <t>Schlechter Forecast,
mangelnde Produktionsressourcen.</t>
  </si>
  <si>
    <t>Mangelnde Kommunikation mit den Eigentümern der Standorte.
Fehlende politische Akzeptanz.</t>
  </si>
  <si>
    <t>Mangelnde Fachkompetenz, fehlende Ressourcen.</t>
  </si>
  <si>
    <t>Ausfall von neu gelieferten Komponenten während der IBN/Probephase.</t>
  </si>
  <si>
    <t>HW-Fehler, SW-Fehler.</t>
  </si>
  <si>
    <t>Verlängerung des Probebetriebes.</t>
  </si>
  <si>
    <t>Ausfall von Mitarbeitern aus dem Projektteam</t>
  </si>
  <si>
    <t>Verzögerungen beim Aufbau und IBN</t>
  </si>
  <si>
    <t>Typische Krankheitsausfälle im Winter.</t>
  </si>
  <si>
    <t>Starke Schneefälle machen Außenarbeiten nicht möglich.</t>
  </si>
  <si>
    <t>Vorbeugende Werkstest.</t>
  </si>
  <si>
    <t>Maßnahme angestoßen</t>
  </si>
  <si>
    <t>Alternative Zulieferer einsetzen.</t>
  </si>
  <si>
    <t>Externe Mitarbeiter unterstützen die Produktion.</t>
  </si>
  <si>
    <t>Vertragliche Regelungen zum Schadenersatz, Baubehinderungsanzeige.</t>
  </si>
  <si>
    <t>Zweit- und Drittgeräte vorhalten.</t>
  </si>
  <si>
    <t>Externe Mitarbeiter vorhalten.</t>
  </si>
  <si>
    <t>./.</t>
  </si>
  <si>
    <t>Vertragliche Regelungen bezgl. Zusicherungen des Auftraggebers</t>
  </si>
  <si>
    <t>Beschreibung / Kurzbeschreibung:</t>
  </si>
  <si>
    <t>Abschluss und Auswertung.</t>
  </si>
  <si>
    <t>Maßnahmenplanung und Bildung des Risikobudgets.</t>
  </si>
  <si>
    <t>Risikoidentifikation.</t>
  </si>
  <si>
    <t>In der Projektplanungsphase wird das Dokument weiter fortgeschrieben. Risiken werden detailliert analysiert und bewertet. Es erfolgt eine ausführliche Maßnahmenplanung.</t>
  </si>
  <si>
    <t>Risikobezeichnung:</t>
  </si>
  <si>
    <t>Nr.:</t>
  </si>
  <si>
    <t>Risikobeschreibung:</t>
  </si>
  <si>
    <t>Risikoart:</t>
  </si>
  <si>
    <t>Bezüge:</t>
  </si>
  <si>
    <t>Ursachenanalyse:</t>
  </si>
  <si>
    <t>Auswirkungen:</t>
  </si>
  <si>
    <t>Verantwortlich:</t>
  </si>
  <si>
    <t xml:space="preserve">EW: </t>
  </si>
  <si>
    <t>TW:</t>
  </si>
  <si>
    <t>Strategien zur Risikohandhabung: vermeiden, verlagern, begrenzen, verringern, akzeptieren.</t>
  </si>
  <si>
    <t>Strategie:</t>
  </si>
  <si>
    <t>Status:</t>
  </si>
  <si>
    <t>Kosten:</t>
  </si>
  <si>
    <t>Kosten der Maßnahme je Maßnahme, in der Summe bildet das das erforderliche Risikobudget.</t>
  </si>
  <si>
    <t>Wirkung:</t>
  </si>
  <si>
    <t>Maßnahme:</t>
  </si>
  <si>
    <t>Laufende Nummer des Risikos.</t>
  </si>
  <si>
    <t>Name des Risikos.</t>
  </si>
  <si>
    <t>Beschreibung des Risikos.</t>
  </si>
  <si>
    <t>Ursachenbeschreibung zum Risiko.</t>
  </si>
  <si>
    <t>Risikoarten sind Suchfelder in denen nach Risiken gesucht werden kann: ökologisch, organisatorisch, personell, politisch, technisch, terminlich.</t>
  </si>
  <si>
    <t>Welche Auswirkungen hat das Risiko, welcher Schaden entsteht?</t>
  </si>
  <si>
    <t>In der Projektanbahnung / Initialisierungsphase werden erste Risiken identifiziert. Bei offensichtlich vorliegenden Risiken werden erste Schritte zur Klärung veranlasst.</t>
  </si>
  <si>
    <t>In der Projekt-Umsetzung / Durchführung wird das Risikomanagement fortgeschrieben, Maßnahmen werden durchgeführt und deren Wirkung bewertet, Risiken werden neu bewertet, neue Risiken können hinzukommen.</t>
  </si>
  <si>
    <t>Das Risikobudget ist das Geld oder die Mittel, die zur Durchführung der Maßnahmen benötigt werden.</t>
  </si>
  <si>
    <t>Beschreibung der Maßnahme.</t>
  </si>
  <si>
    <t>Verantwortlicher für das Risiko.</t>
  </si>
  <si>
    <t>Status der Maßnahme: in Beobachtung, Maßnahme angestoßen, Maßnahme läuft, Maßnahme abgeschlossen.</t>
  </si>
  <si>
    <t>Reiter: Risikobewertung und Maßnahmen:</t>
  </si>
  <si>
    <t>Reiter: Risikoerfassung und Analyse:</t>
  </si>
  <si>
    <t>Reiter: Visualisierung:</t>
  </si>
  <si>
    <t>Zweck der Vorlage:</t>
  </si>
  <si>
    <t>Projektziele</t>
  </si>
  <si>
    <t>Reiter zur Erfassung und Analyse der Risiken des Projektes.</t>
  </si>
  <si>
    <t>Reiter zur Bewertung der Risiken und zur Maßnahmenplanung.</t>
  </si>
  <si>
    <t>Suchpfade zu Risiken beachten, das bedeutet: jede Risikoart untersuchen.</t>
  </si>
  <si>
    <t>Ursachenanalyse, die tatsächlichen Ursachen für das Risiko auffinden, so wird die Entwicklung von wirksamen Maßnahmen möglich.</t>
  </si>
  <si>
    <t>Maßnahmen durchführen, Risikosteuerung und Reporting.</t>
  </si>
  <si>
    <t>Änderungshistorie</t>
  </si>
  <si>
    <t>Bereitstellung Steuerungssystem DA2020</t>
  </si>
  <si>
    <t>Version</t>
  </si>
  <si>
    <t>Datum</t>
  </si>
  <si>
    <t>Name</t>
  </si>
  <si>
    <t>Änderung</t>
  </si>
  <si>
    <t>EW</t>
  </si>
  <si>
    <t>TW</t>
  </si>
  <si>
    <t>Risikobudget</t>
  </si>
  <si>
    <t>Grad</t>
  </si>
  <si>
    <t>Ausfall DA während Probebetrieb</t>
  </si>
  <si>
    <t>Hfkt Kombination</t>
  </si>
  <si>
    <t>Korrektur</t>
  </si>
  <si>
    <t>Hilfsspalten zur Berechnung der Positionen der Risiken im Portfolio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</si>
  <si>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</si>
  <si>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</si>
  <si>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</si>
  <si>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</si>
  <si>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</si>
  <si>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</si>
  <si>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</si>
  <si>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</si>
  <si>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</si>
  <si>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</si>
  <si>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</si>
  <si>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>Version 0.2</t>
  </si>
  <si>
    <t>Risikoerfassung: Erstaufnahme der Risiken nach Brainstorming im Team.</t>
  </si>
  <si>
    <t>Version 0.3</t>
  </si>
  <si>
    <t>Risikobewertung: Durchführung der Risikobewertung durch Herrn Schmidt.</t>
  </si>
  <si>
    <t>Version 0.4</t>
  </si>
  <si>
    <t>Maßnahmenplanung im Projektteam.</t>
  </si>
  <si>
    <t>Version 1.0</t>
  </si>
  <si>
    <t>Vorstellung der Planung im Lenkungsausschuss. Die Freigabe wurde erteilt.</t>
  </si>
  <si>
    <t>Freigabe</t>
  </si>
  <si>
    <t>Diese Vorlage dient zur Bearbeitung des Risikomanagements in großen Projekten.</t>
  </si>
  <si>
    <t>Risikoerfassung</t>
  </si>
  <si>
    <t>Risikobewertung</t>
  </si>
  <si>
    <t>gering</t>
  </si>
  <si>
    <t>mittel</t>
  </si>
  <si>
    <t>hoch</t>
  </si>
  <si>
    <t>sehr hoch</t>
  </si>
  <si>
    <t>Dringlichkeit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</si>
  <si>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</si>
  <si>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</si>
  <si>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</si>
  <si>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</si>
  <si>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</si>
  <si>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</si>
  <si>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</si>
  <si>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</si>
  <si>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</si>
  <si>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</si>
  <si>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</si>
  <si>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</si>
  <si>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</si>
  <si>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</si>
  <si>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</si>
  <si>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</si>
  <si>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Anzahl maximale Einträge entspricht dem Wert unterhalb -1</t>
  </si>
  <si>
    <t>y-Koordinate</t>
  </si>
  <si>
    <t>x-Koordinate2</t>
  </si>
  <si>
    <t>Die Vorlage kann auch für kleine und mittelgroße Projekte genutzt werden, wenn eine differenzierte Betrachtung des Risikomanagements gewünscht oder erforderlich ist.</t>
  </si>
  <si>
    <t>Reiter zur visuellen Auswertung der Risikosituation in einem Risiko-Portfolio.</t>
  </si>
  <si>
    <t>Risikobewertung (Eintrittswahrscheinlichkeit / Tragweite) auf einer Ordinalskala, gering, mittel, hoch, sehr hoch.</t>
  </si>
  <si>
    <t xml:space="preserve"> </t>
  </si>
  <si>
    <t>Grundsätzliches methodisches Vorgehen:</t>
  </si>
  <si>
    <t>Bearbeitung im Projektverlauf / Methodisches Vorgehen:</t>
  </si>
  <si>
    <t>In der Projektklärungsphase / Projektdefinitionsphase wird das Dokument angelegt. Risiken werden systematisch ermittelt, deren Ursache analysiert und eine erste Maßnahmenplanung und -durchführung erfolgt.</t>
  </si>
  <si>
    <t>In der Projektabschlussphase wird das Risikomanagement gescchlossen und ausgewertet.</t>
  </si>
  <si>
    <t>Feldbezeichungen / Begriffe, Reiter: Risikoerfassung und Analyse:</t>
  </si>
  <si>
    <t>Woher stammt das Risiko? Stammt es z. B. aus der Umfeldanalyse, aus der Stakeholderanalyse oder gehört es zu einem Arbeitspaket?</t>
  </si>
  <si>
    <t>Wer ist verantwortlich für die Bearbeitung des Risikos?</t>
  </si>
  <si>
    <t>Feldbezeichungen / Begriffe, Reiter: Risikobewertung und Maßnahmen:</t>
  </si>
  <si>
    <t>Eintrittswahrscheinlichkeit auf einer Ordinalskale von 1 .. 4, gering, mittel, hoch, sehr hoch, siehe Erläuterungen weiter unten.</t>
  </si>
  <si>
    <t>Tragweite / Schaden auf einer Ordinalskale von 1 .. 4, gering, mittel, hoch, sehr hoch, siehe Erläuterungen weiter unten.</t>
  </si>
  <si>
    <t>Die Wirkung der Maßnahme: Wirkt die Maßnahme präventiv oder korrektiv?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</si>
</sst>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3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top"/>
    </xf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3" borderId="9" xfId="0" applyFill="1" applyBorder="1" applyAlignment="1">
      <alignment wrapText="1"/>
    </xf>
    <xf numFmtId="0" fontId="0" fillId="3" borderId="9" xfId="0" applyFill="1" applyBorder="1" applyAlignment="1">
      <alignment vertical="center"/>
    </xf>
    <xf numFmtId="0" fontId="0" fillId="3" borderId="9" xfId="0" applyFill="1" applyBorder="1"/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16" xfId="0" applyFill="1" applyBorder="1"/>
    <xf numFmtId="0" fontId="0" fillId="3" borderId="17" xfId="0" applyFill="1" applyBorder="1" applyAlignment="1">
      <alignment wrapText="1"/>
    </xf>
    <xf numFmtId="164" fontId="0" fillId="4" borderId="0" xfId="0" applyNumberFormat="1" applyFill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22" xfId="0" applyBorder="1" applyAlignment="1">
      <alignment horizontal="center"/>
    </xf>
    <xf numFmtId="0" fontId="1" fillId="0" borderId="21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21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left" wrapText="1"/>
    </xf>
    <xf numFmtId="0" fontId="0" fillId="0" borderId="25" xfId="0" applyBorder="1" applyAlignment="1">
      <alignment horizontal="center"/>
    </xf>
    <xf numFmtId="0" fontId="0" fillId="3" borderId="0" xfId="0" applyFill="1"/>
    <xf numFmtId="10" fontId="0" fillId="0" borderId="0" xfId="0" applyNumberFormat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164" fontId="0" fillId="3" borderId="0" xfId="0" applyNumberFormat="1" applyFill="1"/>
    <xf numFmtId="164" fontId="0" fillId="3" borderId="0" xfId="0" applyNumberFormat="1" applyFill="1" applyAlignment="1">
      <alignment wrapText="1"/>
    </xf>
  </cellXfs>
  <cellStyles count="1">
    <cellStyle name="Standard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top" textRotation="0" wrapText="0" indent="0" justifyLastLine="0" shrinkToFit="0" readingOrder="0"/>
    </dxf>
    <dxf>
      <numFmt numFmtId="164" formatCode="#,##0\ &quot;€&quot;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64" formatCode="#,##0\ &quot;€&quot;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64" formatCode="#,##0\ &quot;€&quot;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64" formatCode="#,##0\ &quot;€&quot;"/>
      <fill>
        <patternFill patternType="solid">
          <fgColor indexed="64"/>
          <bgColor theme="5" tint="0.79998168889431442"/>
        </patternFill>
      </fill>
    </dxf>
    <dxf>
      <numFmt numFmtId="164" formatCode="#,##0\ &quot;€&quot;"/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</dxf>
    <dxf>
      <numFmt numFmtId="164" formatCode="#,##0\ &quot;€&quot;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numFmt numFmtId="164" formatCode="#,##0\ &quot;€&quot;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</dxf>
    <dxf>
      <numFmt numFmtId="164" formatCode="#,##0\ &quot;€&quot;"/>
    </dxf>
    <dxf>
      <fill>
        <patternFill patternType="solid">
          <fgColor indexed="64"/>
          <bgColor theme="4" tint="0.79998168889431442"/>
        </patternFill>
      </fill>
    </dxf>
    <dxf>
      <numFmt numFmtId="164" formatCode="#,##0\ &quot;€&quot;"/>
    </dxf>
    <dxf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</dxf>
    <dxf>
      <numFmt numFmtId="164" formatCode="#,##0\ &quot;€&quot;"/>
    </dxf>
    <dxf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numFmt numFmtId="164" formatCode="#,##0\ &quot;€&quot;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666666666666E-2"/>
          <c:y val="5.0925925925925923E-2"/>
          <c:w val="0.9027777777777779"/>
          <c:h val="0.81944444444444442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Hilfstabellen!$C$11:$C$14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96-459A-87F8-373FB4324F35}"/>
            </c:ext>
          </c:extLst>
        </c:ser>
        <c:ser>
          <c:idx val="1"/>
          <c:order val="1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Hilfstabellen!$D$11:$D$14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96-459A-87F8-373FB4324F35}"/>
            </c:ext>
          </c:extLst>
        </c:ser>
        <c:ser>
          <c:idx val="2"/>
          <c:order val="2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Hilfstabellen!$E$11:$E$14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96-459A-87F8-373FB4324F35}"/>
            </c:ext>
          </c:extLst>
        </c:ser>
        <c:ser>
          <c:idx val="3"/>
          <c:order val="3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Hilfstabellen!$F$11:$F$14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96-459A-87F8-373FB4324F35}"/>
            </c:ext>
          </c:extLst>
        </c:ser>
        <c:ser>
          <c:idx val="4"/>
          <c:order val="4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Hilfstabellen!$G$11:$G$14</c:f>
              <c:numCache>
                <c:formatCode>General</c:formatCode>
                <c:ptCount val="4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96-459A-87F8-373FB4324F35}"/>
            </c:ext>
          </c:extLst>
        </c:ser>
        <c:ser>
          <c:idx val="5"/>
          <c:order val="5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Hilfstabellen!$H$11:$H$14</c:f>
              <c:numCache>
                <c:formatCode>General</c:formatCode>
                <c:ptCount val="4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96-459A-87F8-373FB4324F35}"/>
            </c:ext>
          </c:extLst>
        </c:ser>
        <c:ser>
          <c:idx val="6"/>
          <c:order val="6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Hilfstabellen!$I$11:$I$14</c:f>
              <c:numCache>
                <c:formatCode>General</c:formatCode>
                <c:ptCount val="4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396-459A-87F8-373FB4324F35}"/>
            </c:ext>
          </c:extLst>
        </c:ser>
        <c:ser>
          <c:idx val="7"/>
          <c:order val="7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Hilfstabellen!$J$11:$J$14</c:f>
              <c:numCache>
                <c:formatCode>General</c:formatCode>
                <c:ptCount val="4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96-459A-87F8-373FB4324F35}"/>
            </c:ext>
          </c:extLst>
        </c:ser>
        <c:ser>
          <c:idx val="8"/>
          <c:order val="8"/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Hilfstabellen!$K$11:$K$14</c:f>
              <c:numCache>
                <c:formatCode>General</c:formatCode>
                <c:ptCount val="4"/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96-459A-87F8-373FB4324F35}"/>
            </c:ext>
          </c:extLst>
        </c:ser>
        <c:ser>
          <c:idx val="9"/>
          <c:order val="9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Hilfstabellen!$L$11:$L$14</c:f>
              <c:numCache>
                <c:formatCode>General</c:formatCode>
                <c:ptCount val="4"/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396-459A-87F8-373FB4324F35}"/>
            </c:ext>
          </c:extLst>
        </c:ser>
        <c:ser>
          <c:idx val="10"/>
          <c:order val="10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Hilfstabellen!$M$11:$M$14</c:f>
              <c:numCache>
                <c:formatCode>General</c:formatCode>
                <c:ptCount val="4"/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396-459A-87F8-373FB4324F35}"/>
            </c:ext>
          </c:extLst>
        </c:ser>
        <c:ser>
          <c:idx val="11"/>
          <c:order val="1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Hilfstabellen!$N$11:$N$14</c:f>
              <c:numCache>
                <c:formatCode>General</c:formatCode>
                <c:ptCount val="4"/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396-459A-87F8-373FB4324F35}"/>
            </c:ext>
          </c:extLst>
        </c:ser>
        <c:ser>
          <c:idx val="12"/>
          <c:order val="12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Hilfstabellen!$O$11:$O$14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96-459A-87F8-373FB4324F35}"/>
            </c:ext>
          </c:extLst>
        </c:ser>
        <c:ser>
          <c:idx val="13"/>
          <c:order val="13"/>
          <c:spPr>
            <a:solidFill>
              <a:srgbClr val="FFFFC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Hilfstabellen!$P$11:$P$14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396-459A-87F8-373FB4324F35}"/>
            </c:ext>
          </c:extLst>
        </c:ser>
        <c:ser>
          <c:idx val="14"/>
          <c:order val="14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Hilfstabellen!$Q$11:$Q$14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396-459A-87F8-373FB4324F35}"/>
            </c:ext>
          </c:extLst>
        </c:ser>
        <c:ser>
          <c:idx val="15"/>
          <c:order val="15"/>
          <c:spPr>
            <a:solidFill>
              <a:schemeClr val="bg1">
                <a:lumMod val="8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A396-459A-87F8-373FB4324F35}"/>
              </c:ext>
            </c:extLst>
          </c:dPt>
          <c:dLbls>
            <c:delete val="1"/>
          </c:dLbls>
          <c:cat>
            <c:strRef>
              <c:f>Hilfstabellen!$B$11:$B$14</c:f>
              <c:strCache>
                <c:ptCount val="4"/>
                <c:pt idx="0">
                  <c:v>gering</c:v>
                </c:pt>
                <c:pt idx="1">
                  <c:v>mittel</c:v>
                </c:pt>
                <c:pt idx="2">
                  <c:v>hoch</c:v>
                </c:pt>
                <c:pt idx="3">
                  <c:v>sehr hoch</c:v>
                </c:pt>
              </c:strCache>
            </c:strRef>
          </c:cat>
          <c:val>
            <c:numRef>
              <c:f>Hilfstabellen!$R$11:$R$14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396-459A-87F8-373FB4324F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-580855776"/>
        <c:axId val="-580847072"/>
      </c:barChart>
      <c:scatterChart>
        <c:scatterStyle val="lineMarker"/>
        <c:varyColors val="0"/>
        <c:ser>
          <c:idx val="16"/>
          <c:order val="16"/>
          <c:spPr>
            <a:ln w="25400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4977FF7-A413-47AB-BB14-12994A4F537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396-459A-87F8-373FB4324F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581BBBF-A26A-4B80-8C31-E50A550F930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396-459A-87F8-373FB4324F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3C2832F-3DF8-4BA5-BA66-B703EC144F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396-459A-87F8-373FB4324F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446BDAE-7097-4676-B098-17887CA00B9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396-459A-87F8-373FB4324F3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59C3535-850F-476A-A39A-98B0343F7B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396-459A-87F8-373FB4324F3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A6D7924-671D-4905-A694-ACB68A2216B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396-459A-87F8-373FB4324F3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F009018-EE36-4A79-B99D-2016B1A7488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396-459A-87F8-373FB4324F3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1B978DE-45A8-4D5D-91BE-93F41611DA8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396-459A-87F8-373FB4324F3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7E55E13-E0AE-4D2E-9945-BA41E74D39D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396-459A-87F8-373FB4324F3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A396-459A-87F8-373FB4324F3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A396-459A-87F8-373FB4324F3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D-A396-459A-87F8-373FB4324F3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E-A396-459A-87F8-373FB4324F3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F-A396-459A-87F8-373FB4324F3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0-A396-459A-87F8-373FB4324F3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1-A396-459A-87F8-373FB4324F3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2-A396-459A-87F8-373FB4324F3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3-A396-459A-87F8-373FB4324F3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4-A396-459A-87F8-373FB4324F3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5-A396-459A-87F8-373FB4324F3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6-A396-459A-87F8-373FB4324F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'Risikobewertung und Maßnahmen'!$O$10:$O$30</c:f>
              <c:numCache>
                <c:formatCode>General</c:formatCode>
                <c:ptCount val="21"/>
                <c:pt idx="0">
                  <c:v>0.6</c:v>
                </c:pt>
                <c:pt idx="1">
                  <c:v>1.6</c:v>
                </c:pt>
                <c:pt idx="2">
                  <c:v>2.6</c:v>
                </c:pt>
                <c:pt idx="3">
                  <c:v>2.6</c:v>
                </c:pt>
                <c:pt idx="4">
                  <c:v>3.6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0.6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</c:numCache>
            </c:numRef>
          </c:xVal>
          <c:yVal>
            <c:numRef>
              <c:f>'Risikobewertung und Maßnahmen'!$N$10:$N$30</c:f>
              <c:numCache>
                <c:formatCode>General</c:formatCode>
                <c:ptCount val="21"/>
                <c:pt idx="0">
                  <c:v>0.85714285714285721</c:v>
                </c:pt>
                <c:pt idx="1">
                  <c:v>1.8571428571428572</c:v>
                </c:pt>
                <c:pt idx="2">
                  <c:v>2.8571428571428572</c:v>
                </c:pt>
                <c:pt idx="3">
                  <c:v>3.8571428571428572</c:v>
                </c:pt>
                <c:pt idx="4">
                  <c:v>1.8571428571428572</c:v>
                </c:pt>
                <c:pt idx="5">
                  <c:v>1.8571428571428572</c:v>
                </c:pt>
                <c:pt idx="6">
                  <c:v>1.7142857142857144</c:v>
                </c:pt>
                <c:pt idx="7">
                  <c:v>1.5714285714285714</c:v>
                </c:pt>
                <c:pt idx="8">
                  <c:v>1.4285714285714286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'Risikobewertung und Maßnahmen'!$D$10:$D$30</c15:f>
                <c15:dlblRangeCache>
                  <c:ptCount val="21"/>
                  <c:pt idx="0">
                    <c:v>Ausfall DA während Probebetrieb</c:v>
                  </c:pt>
                  <c:pt idx="1">
                    <c:v>Lieferschwierigkeiten des Lieferanten</c:v>
                  </c:pt>
                  <c:pt idx="2">
                    <c:v>Lieferschwierigkeiten Eigenproduktion</c:v>
                  </c:pt>
                  <c:pt idx="3">
                    <c:v>Mangelnde Zuarbeit AG</c:v>
                  </c:pt>
                  <c:pt idx="4">
                    <c:v>Subunternehmer</c:v>
                  </c:pt>
                  <c:pt idx="5">
                    <c:v>HW-Ausfall</c:v>
                  </c:pt>
                  <c:pt idx="6">
                    <c:v>Personalausfall</c:v>
                  </c:pt>
                  <c:pt idx="7">
                    <c:v>Wetter</c:v>
                  </c:pt>
                  <c:pt idx="8">
                    <c:v>Schnittstellen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7-A396-459A-87F8-373FB4324F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-580855776"/>
        <c:axId val="-580847072"/>
      </c:scatterChart>
      <c:catAx>
        <c:axId val="-5808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80847072"/>
        <c:crosses val="autoZero"/>
        <c:auto val="1"/>
        <c:lblAlgn val="ctr"/>
        <c:lblOffset val="100"/>
        <c:noMultiLvlLbl val="0"/>
      </c:catAx>
      <c:valAx>
        <c:axId val="-580847072"/>
        <c:scaling>
          <c:orientation val="minMax"/>
          <c:max val="4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-58085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178933</xdr:rowOff>
    </xdr:from>
    <xdr:to>
      <xdr:col>16</xdr:col>
      <xdr:colOff>367393</xdr:colOff>
      <xdr:row>51</xdr:row>
      <xdr:rowOff>170089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0.41855</cdr:x>
      <cdr:y>0.91839</cdr:y>
    </cdr:from>
    <cdr:to>
      <cdr:x>0.87068</cdr:x>
      <cdr:y>0.95461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937807" y="7514844"/>
          <a:ext cx="5333956" cy="2963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400"/>
            <a:t>Eintrittswahrscheinlichkeit EW</a:t>
          </a:r>
        </a:p>
      </cdr:txBody>
    </cdr:sp>
  </cdr:relSizeAnchor>
  <cdr:relSizeAnchor xmlns:cdr="http://schemas.openxmlformats.org/drawingml/2006/chartDrawing">
    <cdr:from>
      <cdr:x>0.03028</cdr:x>
      <cdr:y>0.72062</cdr:y>
    </cdr:from>
    <cdr:to>
      <cdr:x>0.06084</cdr:x>
      <cdr:y>0.80512</cdr:y>
    </cdr:to>
    <cdr:sp macro="" textlink="">
      <cdr:nvSpPr>
        <cdr:cNvPr id="3" name="Textfeld 2"/>
        <cdr:cNvSpPr txBox="1"/>
      </cdr:nvSpPr>
      <cdr:spPr>
        <a:xfrm xmlns:a="http://schemas.openxmlformats.org/drawingml/2006/main" rot="16200000">
          <a:off x="204109" y="5838825"/>
          <a:ext cx="666750" cy="360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/>
            <a:t>gering</a:t>
          </a:r>
        </a:p>
      </cdr:txBody>
    </cdr:sp>
  </cdr:relSizeAnchor>
  <cdr:relSizeAnchor xmlns:cdr="http://schemas.openxmlformats.org/drawingml/2006/chartDrawing">
    <cdr:from>
      <cdr:x>0.03028</cdr:x>
      <cdr:y>0.52229</cdr:y>
    </cdr:from>
    <cdr:to>
      <cdr:x>0.06084</cdr:x>
      <cdr:y>0.60679</cdr:y>
    </cdr:to>
    <cdr:sp macro="" textlink="">
      <cdr:nvSpPr>
        <cdr:cNvPr id="4" name="Textfeld 3"/>
        <cdr:cNvSpPr txBox="1"/>
      </cdr:nvSpPr>
      <cdr:spPr>
        <a:xfrm xmlns:a="http://schemas.openxmlformats.org/drawingml/2006/main" rot="16200000">
          <a:off x="204109" y="4274003"/>
          <a:ext cx="666750" cy="360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/>
            <a:t>mittel</a:t>
          </a:r>
        </a:p>
      </cdr:txBody>
    </cdr:sp>
  </cdr:relSizeAnchor>
  <cdr:relSizeAnchor xmlns:cdr="http://schemas.openxmlformats.org/drawingml/2006/chartDrawing">
    <cdr:from>
      <cdr:x>0.03028</cdr:x>
      <cdr:y>0.32396</cdr:y>
    </cdr:from>
    <cdr:to>
      <cdr:x>0.06084</cdr:x>
      <cdr:y>0.40847</cdr:y>
    </cdr:to>
    <cdr:sp macro="" textlink="">
      <cdr:nvSpPr>
        <cdr:cNvPr id="5" name="Textfeld 4"/>
        <cdr:cNvSpPr txBox="1"/>
      </cdr:nvSpPr>
      <cdr:spPr>
        <a:xfrm xmlns:a="http://schemas.openxmlformats.org/drawingml/2006/main" rot="16200000">
          <a:off x="204109" y="2709182"/>
          <a:ext cx="666750" cy="360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/>
            <a:t>hoch</a:t>
          </a:r>
        </a:p>
      </cdr:txBody>
    </cdr:sp>
  </cdr:relSizeAnchor>
  <cdr:relSizeAnchor xmlns:cdr="http://schemas.openxmlformats.org/drawingml/2006/chartDrawing">
    <cdr:from>
      <cdr:x>0.03028</cdr:x>
      <cdr:y>0.1058</cdr:y>
    </cdr:from>
    <cdr:to>
      <cdr:x>0.06084</cdr:x>
      <cdr:y>0.21014</cdr:y>
    </cdr:to>
    <cdr:sp macro="" textlink="">
      <cdr:nvSpPr>
        <cdr:cNvPr id="6" name="Textfeld 5"/>
        <cdr:cNvSpPr txBox="1"/>
      </cdr:nvSpPr>
      <cdr:spPr>
        <a:xfrm xmlns:a="http://schemas.openxmlformats.org/drawingml/2006/main" rot="16200000">
          <a:off x="125868" y="1066120"/>
          <a:ext cx="823232" cy="360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/>
            <a:t>sehr hoch</a:t>
          </a:r>
        </a:p>
      </cdr:txBody>
    </cdr:sp>
  </cdr:relSizeAnchor>
  <cdr:relSizeAnchor xmlns:cdr="http://schemas.openxmlformats.org/drawingml/2006/chartDrawing">
    <cdr:from>
      <cdr:x>0.01299</cdr:x>
      <cdr:y>0.32133</cdr:y>
    </cdr:from>
    <cdr:to>
      <cdr:x>0.04241</cdr:x>
      <cdr:y>0.53802</cdr:y>
    </cdr:to>
    <cdr:sp macro="" textlink="">
      <cdr:nvSpPr>
        <cdr:cNvPr id="7" name="Textfeld 6"/>
        <cdr:cNvSpPr txBox="1"/>
      </cdr:nvSpPr>
      <cdr:spPr>
        <a:xfrm xmlns:a="http://schemas.openxmlformats.org/drawingml/2006/main" rot="16200000">
          <a:off x="-559773" y="3342322"/>
          <a:ext cx="1773099" cy="347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400"/>
            <a:t>Tragweite TW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44" headerRowBorderDxfId="43" tableBorderDxfId="42" totalsRowBorderDxfId="41">
  <autoFilter ref="B10:F25" xr:uid="{00000000-0009-0000-0100-000005000000}"/>
  <tableColumns count="5">
    <tableColumn id="1" xr3:uid="{00000000-0010-0000-0000-000001000000}" name="Version" dataDxfId="40"/>
    <tableColumn id="2" xr3:uid="{00000000-0010-0000-0000-000002000000}" name="Datum" dataDxfId="39"/>
    <tableColumn id="3" xr3:uid="{00000000-0010-0000-0000-000003000000}" name="Name" dataDxfId="38"/>
    <tableColumn id="4" xr3:uid="{00000000-0010-0000-0000-000004000000}" name="Änderung" dataDxfId="37"/>
    <tableColumn id="5" xr3:uid="{00000000-0010-0000-0000-000005000000}" name="Status" dataDxfId="3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C9:J30">
  <autoFilter ref="C9:J30" xr:uid="{00000000-0009-0000-0100-000001000000}"/>
  <tableColumns count="8">
    <tableColumn id="1" xr3:uid="{00000000-0010-0000-0100-000001000000}" name="Nr." totalsRowLabel="Ergebnis" dataDxfId="35"/>
    <tableColumn id="2" xr3:uid="{00000000-0010-0000-0100-000002000000}" name="Risikobezeichnung" dataDxfId="34"/>
    <tableColumn id="3" xr3:uid="{00000000-0010-0000-0100-000003000000}" name="Risikobeschreibung" dataDxfId="33"/>
    <tableColumn id="4" xr3:uid="{00000000-0010-0000-0100-000004000000}" name="Risikoart" dataDxfId="32"/>
    <tableColumn id="9" xr3:uid="{00000000-0010-0000-0100-000009000000}" name="Bezüge" dataDxfId="31"/>
    <tableColumn id="5" xr3:uid="{00000000-0010-0000-0100-000005000000}" name="Ursachenanalyse" dataDxfId="30"/>
    <tableColumn id="6" xr3:uid="{00000000-0010-0000-0100-000006000000}" name="Auswirkungen" dataDxfId="29"/>
    <tableColumn id="8" xr3:uid="{00000000-0010-0000-0100-000008000000}" name="Verantwortlich" totalsRowFunction="count" dataDxfId="2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le2" displayName="Tabelle2" ref="C9:P31" totalsRowCount="1" dataDxfId="27" totalsRowDxfId="26">
  <autoFilter ref="C9:P30" xr:uid="{00000000-0009-0000-0100-000002000000}"/>
  <sortState xmlns:xlrd2="http://schemas.microsoft.com/office/spreadsheetml/2017/richdata2" ref="C4:L17">
    <sortCondition ref="E4:E17" customList="Sehr wahrscheinlich,Hoch,Mittel,Niedrig,Unwahrscheinlich,Ausgeschlossen"/>
    <sortCondition descending="1" ref="F4:F17" customList="Sehr wahrscheinlich,Hoch,Mittel,Niedrig,Unwahrscheinlich,Ausgeschlossen"/>
  </sortState>
  <tableColumns count="14">
    <tableColumn id="1" xr3:uid="{00000000-0010-0000-0200-000001000000}" name="Nr." totalsRowLabel="Ergebnisse:" dataDxfId="25" totalsRowDxfId="24">
      <calculatedColumnFormula>Tabelle1[[#This Row],[Nr.]]</calculatedColumnFormula>
    </tableColumn>
    <tableColumn id="2" xr3:uid="{00000000-0010-0000-0200-000002000000}" name="Risikobezeichnung" dataDxfId="23" totalsRowDxfId="22">
      <calculatedColumnFormula>Tabelle1[[#This Row],[Risikobezeichnung]]</calculatedColumnFormula>
    </tableColumn>
    <tableColumn id="3" xr3:uid="{00000000-0010-0000-0200-000003000000}" name="EW" dataDxfId="21" totalsRowDxfId="20"/>
    <tableColumn id="4" xr3:uid="{00000000-0010-0000-0200-000004000000}" name="TW" dataDxfId="19"/>
    <tableColumn id="6" xr3:uid="{00000000-0010-0000-0200-000006000000}" name="Strategie" dataDxfId="18" totalsRowDxfId="17"/>
    <tableColumn id="7" xr3:uid="{00000000-0010-0000-0200-000007000000}" name="Wirkung" dataDxfId="16" totalsRowDxfId="15"/>
    <tableColumn id="8" xr3:uid="{00000000-0010-0000-0200-000008000000}" name="Maßnahme" totalsRowLabel="Risikobudget" dataDxfId="14" totalsRowDxfId="13"/>
    <tableColumn id="9" xr3:uid="{00000000-0010-0000-0200-000009000000}" name="Kosten der Maßnahme" totalsRowFunction="custom" totalsRowDxfId="12">
      <totalsRowFormula>SUM(Tabelle2[Kosten der Maßnahme])</totalsRowFormula>
    </tableColumn>
    <tableColumn id="13" xr3:uid="{00000000-0010-0000-0200-00000D000000}" name="Verantwortlich" dataDxfId="11">
      <calculatedColumnFormula>Tabelle1[[#This Row],[Verantwortlich]]</calculatedColumnFormula>
    </tableColumn>
    <tableColumn id="14" xr3:uid="{00000000-0010-0000-0200-00000E000000}" name="Status" dataDxfId="10"/>
    <tableColumn id="5" xr3:uid="{00000000-0010-0000-0200-000005000000}" name="Hfkt Kombination" dataDxfId="9" totalsRowDxfId="8">
      <calculatedColumnFormula>IF(Tabelle2[[#This Row],[Verantwortlich]]=0,#N/A,COUNTIFS(Tabelle2[EW],Tabelle2[[#This Row],[EW]],Tabelle2[TW],Tabelle2[[#This Row],[TW]]))</calculatedColumnFormula>
    </tableColumn>
    <tableColumn id="10" xr3:uid="{00000000-0010-0000-0200-00000A000000}" name="y-Koordinate" dataDxfId="7">
      <calculatedColumnFormula>VLOOKUP(Tabelle2[[#This Row],[TW]],rng_TW[],2,FALSE)-Tabelle2[[#This Row],[Korrektur]]/Hilfstabellen!$B$19</calculatedColumnFormula>
    </tableColumn>
    <tableColumn id="11" xr3:uid="{00000000-0010-0000-0200-00000B000000}" name="x-Koordinate2" dataDxfId="6" totalsRowDxfId="5">
      <calculatedColumnFormula>IF(Tabelle2[[#This Row],[Verantwortlich]]=0,#N/A,VLOOKUP(Tabelle2[[#This Row],[EW]],rng_EW[],2,FALSE)-0.4)</calculatedColumnFormula>
    </tableColumn>
    <tableColumn id="12" xr3:uid="{00000000-0010-0000-0200-00000C000000}" name="Korrektur" dataDxfId="4" totalsRowDxfId="3">
      <calculatedColumnFormula>IF(Tabelle2[[#This Row],[Verantwortlich]]=0,#N/A,COUNTIFS(INDIRECT("$E$4:E"&amp;ROW(),TRUE),Tabelle2[[#This Row],[EW]],INDIRECT("$F$4:f"&amp;ROW(),TRUE),Tabelle2[[#This Row],[TW]]))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rng_TW" displayName="rng_TW" ref="E2:F6" totalsRowShown="0" dataDxfId="2">
  <autoFilter ref="E2:F6" xr:uid="{00000000-0009-0000-0100-000003000000}"/>
  <tableColumns count="2">
    <tableColumn id="1" xr3:uid="{00000000-0010-0000-0300-000001000000}" name="TW" dataDxfId="1"/>
    <tableColumn id="2" xr3:uid="{00000000-0010-0000-0300-000002000000}" name="Grad" dataDxfId="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rng_EW" displayName="rng_EW" ref="B2:C6" totalsRowShown="0">
  <autoFilter ref="B2:C6" xr:uid="{00000000-0009-0000-0100-000004000000}"/>
  <tableColumns count="2">
    <tableColumn id="1" xr3:uid="{00000000-0010-0000-0400-000001000000}" name="EW"/>
    <tableColumn id="2" xr3:uid="{00000000-0010-0000-0400-000002000000}" name="Gra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le7" displayName="Tabelle7" ref="B10:R14" totalsRowShown="0">
  <autoFilter ref="B10:R14" xr:uid="{00000000-0009-0000-0100-000007000000}"/>
  <tableColumns count="17">
    <tableColumn id="1" xr3:uid="{00000000-0010-0000-0500-000001000000}" name="Dringlichkeit"/>
    <tableColumn id="2" xr3:uid="{00000000-0010-0000-0500-000002000000}" name="D1"/>
    <tableColumn id="3" xr3:uid="{00000000-0010-0000-0500-000003000000}" name="D2"/>
    <tableColumn id="4" xr3:uid="{00000000-0010-0000-0500-000004000000}" name="D3"/>
    <tableColumn id="5" xr3:uid="{00000000-0010-0000-0500-000005000000}" name="D4"/>
    <tableColumn id="6" xr3:uid="{00000000-0010-0000-0500-000006000000}" name="D5"/>
    <tableColumn id="7" xr3:uid="{00000000-0010-0000-0500-000007000000}" name="D6"/>
    <tableColumn id="8" xr3:uid="{00000000-0010-0000-0500-000008000000}" name="D7"/>
    <tableColumn id="9" xr3:uid="{00000000-0010-0000-0500-000009000000}" name="D8"/>
    <tableColumn id="10" xr3:uid="{00000000-0010-0000-0500-00000A000000}" name="D9"/>
    <tableColumn id="11" xr3:uid="{00000000-0010-0000-0500-00000B000000}" name="D10"/>
    <tableColumn id="12" xr3:uid="{00000000-0010-0000-0500-00000C000000}" name="D11"/>
    <tableColumn id="13" xr3:uid="{00000000-0010-0000-0500-00000D000000}" name="D12"/>
    <tableColumn id="14" xr3:uid="{00000000-0010-0000-0500-00000E000000}" name="D13"/>
    <tableColumn id="15" xr3:uid="{00000000-0010-0000-0500-00000F000000}" name="D14"/>
    <tableColumn id="16" xr3:uid="{00000000-0010-0000-0500-000010000000}" name="D15"/>
    <tableColumn id="17" xr3:uid="{00000000-0010-0000-0500-000011000000}" name="D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E47"/>
  <sheetViews>
    <sheetView tabSelected="1" workbookViewId="0"/>
  </sheetViews>
  <sheetFormatPr baseColWidth="10" defaultColWidth="9.1328125" defaultRowHeight="14.25" x14ac:dyDescent="0.45"/>
  <cols>
    <col min="1" max="1" width="4.59765625" customWidth="1"/>
    <col min="2" max="2" width="8" customWidth="1"/>
    <col min="3" max="3" width="25.59765625" style="4" customWidth="1"/>
    <col min="4" max="5" width="14.73046875" customWidth="1"/>
    <col min="6" max="8" width="25.73046875" customWidth="1"/>
  </cols>
  <sheetData>
    <row r="1" spans="1:5" x14ac:dyDescent="0.45">
      <c r="A1" t="s">
        <v>187</v>
      </c>
    </row>
    <row r="2" spans="1:5" ht="18" x14ac:dyDescent="0.55000000000000004">
      <c r="B2" s="5" t="s">
        <v>79</v>
      </c>
    </row>
    <row r="3" spans="1:5" x14ac:dyDescent="0.45">
      <c r="C3" s="4" t="s">
        <v>116</v>
      </c>
      <c r="E3" t="s">
        <v>157</v>
      </c>
    </row>
    <row r="4" spans="1:5" x14ac:dyDescent="0.45">
      <c r="E4" t="s">
        <v>184</v>
      </c>
    </row>
    <row r="5" spans="1:5" x14ac:dyDescent="0.45">
      <c r="C5" t="s">
        <v>114</v>
      </c>
      <c r="E5" t="s">
        <v>118</v>
      </c>
    </row>
    <row r="6" spans="1:5" x14ac:dyDescent="0.45">
      <c r="C6" t="s">
        <v>113</v>
      </c>
      <c r="E6" t="s">
        <v>119</v>
      </c>
    </row>
    <row r="7" spans="1:5" x14ac:dyDescent="0.45">
      <c r="C7" t="s">
        <v>115</v>
      </c>
      <c r="E7" t="s">
        <v>185</v>
      </c>
    </row>
    <row r="9" spans="1:5" ht="18" x14ac:dyDescent="0.55000000000000004">
      <c r="B9" s="5" t="s">
        <v>188</v>
      </c>
    </row>
    <row r="10" spans="1:5" x14ac:dyDescent="0.45">
      <c r="C10" t="s">
        <v>82</v>
      </c>
    </row>
    <row r="11" spans="1:5" x14ac:dyDescent="0.45">
      <c r="C11" t="s">
        <v>120</v>
      </c>
    </row>
    <row r="12" spans="1:5" x14ac:dyDescent="0.45">
      <c r="C12" t="s">
        <v>121</v>
      </c>
    </row>
    <row r="13" spans="1:5" x14ac:dyDescent="0.45">
      <c r="C13" t="s">
        <v>186</v>
      </c>
    </row>
    <row r="14" spans="1:5" x14ac:dyDescent="0.45">
      <c r="C14" t="s">
        <v>81</v>
      </c>
    </row>
    <row r="15" spans="1:5" x14ac:dyDescent="0.45">
      <c r="C15" t="s">
        <v>122</v>
      </c>
    </row>
    <row r="16" spans="1:5" x14ac:dyDescent="0.45">
      <c r="C16" t="s">
        <v>80</v>
      </c>
    </row>
    <row r="17" spans="2:4" x14ac:dyDescent="0.45">
      <c r="C17"/>
    </row>
    <row r="18" spans="2:4" ht="18" x14ac:dyDescent="0.55000000000000004">
      <c r="B18" s="5" t="s">
        <v>189</v>
      </c>
    </row>
    <row r="19" spans="2:4" x14ac:dyDescent="0.45">
      <c r="B19" s="4"/>
      <c r="C19" t="s">
        <v>107</v>
      </c>
    </row>
    <row r="20" spans="2:4" x14ac:dyDescent="0.45">
      <c r="B20" s="4"/>
      <c r="C20" t="s">
        <v>190</v>
      </c>
    </row>
    <row r="21" spans="2:4" x14ac:dyDescent="0.45">
      <c r="B21" s="4"/>
      <c r="C21" t="s">
        <v>83</v>
      </c>
    </row>
    <row r="22" spans="2:4" x14ac:dyDescent="0.45">
      <c r="B22" s="4"/>
      <c r="C22" t="s">
        <v>108</v>
      </c>
    </row>
    <row r="23" spans="2:4" x14ac:dyDescent="0.45">
      <c r="B23" s="4"/>
      <c r="C23" t="s">
        <v>191</v>
      </c>
    </row>
    <row r="25" spans="2:4" ht="18" x14ac:dyDescent="0.55000000000000004">
      <c r="B25" s="5" t="s">
        <v>192</v>
      </c>
      <c r="C25"/>
    </row>
    <row r="26" spans="2:4" x14ac:dyDescent="0.45">
      <c r="C26" t="s">
        <v>85</v>
      </c>
      <c r="D26" t="s">
        <v>101</v>
      </c>
    </row>
    <row r="27" spans="2:4" x14ac:dyDescent="0.45">
      <c r="C27" t="s">
        <v>84</v>
      </c>
      <c r="D27" t="s">
        <v>102</v>
      </c>
    </row>
    <row r="28" spans="2:4" x14ac:dyDescent="0.45">
      <c r="C28" t="s">
        <v>86</v>
      </c>
      <c r="D28" t="s">
        <v>103</v>
      </c>
    </row>
    <row r="29" spans="2:4" x14ac:dyDescent="0.45">
      <c r="C29" t="s">
        <v>87</v>
      </c>
      <c r="D29" t="s">
        <v>105</v>
      </c>
    </row>
    <row r="30" spans="2:4" x14ac:dyDescent="0.45">
      <c r="C30" t="s">
        <v>88</v>
      </c>
      <c r="D30" t="s">
        <v>193</v>
      </c>
    </row>
    <row r="31" spans="2:4" x14ac:dyDescent="0.45">
      <c r="C31" t="s">
        <v>89</v>
      </c>
      <c r="D31" t="s">
        <v>104</v>
      </c>
    </row>
    <row r="32" spans="2:4" x14ac:dyDescent="0.45">
      <c r="C32" t="s">
        <v>90</v>
      </c>
      <c r="D32" t="s">
        <v>106</v>
      </c>
    </row>
    <row r="33" spans="2:4" x14ac:dyDescent="0.45">
      <c r="C33" t="s">
        <v>91</v>
      </c>
      <c r="D33" t="s">
        <v>194</v>
      </c>
    </row>
    <row r="35" spans="2:4" ht="18" x14ac:dyDescent="0.55000000000000004">
      <c r="B35" s="5" t="s">
        <v>195</v>
      </c>
      <c r="C35"/>
    </row>
    <row r="36" spans="2:4" x14ac:dyDescent="0.45">
      <c r="C36" t="s">
        <v>85</v>
      </c>
      <c r="D36" t="s">
        <v>101</v>
      </c>
    </row>
    <row r="37" spans="2:4" x14ac:dyDescent="0.45">
      <c r="C37" t="s">
        <v>84</v>
      </c>
      <c r="D37" t="s">
        <v>102</v>
      </c>
    </row>
    <row r="38" spans="2:4" x14ac:dyDescent="0.45">
      <c r="C38" t="s">
        <v>92</v>
      </c>
      <c r="D38" t="s">
        <v>196</v>
      </c>
    </row>
    <row r="39" spans="2:4" x14ac:dyDescent="0.45">
      <c r="C39" t="s">
        <v>93</v>
      </c>
      <c r="D39" t="s">
        <v>197</v>
      </c>
    </row>
    <row r="40" spans="2:4" x14ac:dyDescent="0.45">
      <c r="C40" t="s">
        <v>95</v>
      </c>
      <c r="D40" t="s">
        <v>94</v>
      </c>
    </row>
    <row r="41" spans="2:4" x14ac:dyDescent="0.45">
      <c r="C41" t="s">
        <v>99</v>
      </c>
      <c r="D41" t="s">
        <v>198</v>
      </c>
    </row>
    <row r="42" spans="2:4" x14ac:dyDescent="0.45">
      <c r="C42" t="s">
        <v>97</v>
      </c>
      <c r="D42" t="s">
        <v>98</v>
      </c>
    </row>
    <row r="43" spans="2:4" x14ac:dyDescent="0.45">
      <c r="C43" t="s">
        <v>13</v>
      </c>
      <c r="D43" t="s">
        <v>109</v>
      </c>
    </row>
    <row r="44" spans="2:4" x14ac:dyDescent="0.45">
      <c r="C44" t="s">
        <v>100</v>
      </c>
      <c r="D44" t="s">
        <v>110</v>
      </c>
    </row>
    <row r="45" spans="2:4" x14ac:dyDescent="0.45">
      <c r="C45" t="s">
        <v>91</v>
      </c>
      <c r="D45" t="s">
        <v>111</v>
      </c>
    </row>
    <row r="46" spans="2:4" x14ac:dyDescent="0.45">
      <c r="C46" t="s">
        <v>96</v>
      </c>
      <c r="D46" t="s">
        <v>112</v>
      </c>
    </row>
    <row r="47" spans="2:4" x14ac:dyDescent="0.45">
      <c r="C47"/>
    </row>
  </sheetData>
  <pageMargins left="0.70866141732283472" right="0.70866141732283472" top="0.74803149606299213" bottom="0.74803149606299213" header="0.31496062992125984" footer="0.31496062992125984"/>
  <pageSetup paperSize="9" scale="41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="120" zoomScaleNormal="120" workbookViewId="0"/>
  </sheetViews>
  <sheetFormatPr baseColWidth="10" defaultColWidth="9.1328125" defaultRowHeight="14.25" x14ac:dyDescent="0.45"/>
  <cols>
    <col min="1" max="1" width="4.86328125" customWidth="1"/>
    <col min="2" max="2" width="14.59765625" customWidth="1"/>
    <col min="3" max="3" width="14.86328125" style="4" customWidth="1"/>
    <col min="4" max="4" width="22.1328125" customWidth="1"/>
    <col min="5" max="5" width="57.73046875" customWidth="1"/>
    <col min="6" max="6" width="12.265625" customWidth="1"/>
    <col min="7" max="12" width="11.1328125" customWidth="1"/>
  </cols>
  <sheetData>
    <row r="1" spans="1:6" x14ac:dyDescent="0.45">
      <c r="A1" t="s">
        <v>187</v>
      </c>
    </row>
    <row r="2" spans="1:6" ht="14.65" thickBot="1" x14ac:dyDescent="0.5"/>
    <row r="3" spans="1:6" ht="18" x14ac:dyDescent="0.55000000000000004">
      <c r="B3" s="9" t="s">
        <v>137</v>
      </c>
      <c r="C3" s="10"/>
      <c r="D3" s="11"/>
      <c r="E3" s="11"/>
      <c r="F3" s="12"/>
    </row>
    <row r="4" spans="1:6" x14ac:dyDescent="0.45">
      <c r="B4" s="13" t="s">
        <v>138</v>
      </c>
      <c r="C4" s="14"/>
      <c r="D4" s="15" t="s">
        <v>124</v>
      </c>
      <c r="E4" s="15"/>
      <c r="F4" s="16"/>
    </row>
    <row r="5" spans="1:6" x14ac:dyDescent="0.45">
      <c r="B5" s="13" t="s">
        <v>139</v>
      </c>
      <c r="C5" s="14"/>
      <c r="D5" s="15" t="s">
        <v>140</v>
      </c>
      <c r="E5" s="15"/>
      <c r="F5" s="16"/>
    </row>
    <row r="6" spans="1:6" x14ac:dyDescent="0.45">
      <c r="B6" s="13" t="s">
        <v>141</v>
      </c>
      <c r="C6" s="14"/>
      <c r="D6" s="15" t="s">
        <v>142</v>
      </c>
      <c r="E6" s="15"/>
      <c r="F6" s="16"/>
    </row>
    <row r="7" spans="1:6" ht="14.65" thickBot="1" x14ac:dyDescent="0.5">
      <c r="B7" s="17" t="s">
        <v>143</v>
      </c>
      <c r="C7" s="18"/>
      <c r="D7" s="19"/>
      <c r="E7" s="19"/>
      <c r="F7" s="20"/>
    </row>
    <row r="9" spans="1:6" ht="18" x14ac:dyDescent="0.55000000000000004">
      <c r="B9" s="5" t="s">
        <v>123</v>
      </c>
      <c r="C9"/>
    </row>
    <row r="10" spans="1:6" x14ac:dyDescent="0.45">
      <c r="B10" s="35" t="s">
        <v>125</v>
      </c>
      <c r="C10" s="36" t="s">
        <v>126</v>
      </c>
      <c r="D10" s="36" t="s">
        <v>127</v>
      </c>
      <c r="E10" s="36" t="s">
        <v>128</v>
      </c>
      <c r="F10" s="37" t="s">
        <v>12</v>
      </c>
    </row>
    <row r="11" spans="1:6" x14ac:dyDescent="0.45">
      <c r="B11" s="38" t="s">
        <v>144</v>
      </c>
      <c r="C11" s="39">
        <v>42806</v>
      </c>
      <c r="D11" s="40" t="s">
        <v>145</v>
      </c>
      <c r="E11" s="41" t="s">
        <v>146</v>
      </c>
      <c r="F11" s="42" t="s">
        <v>147</v>
      </c>
    </row>
    <row r="12" spans="1:6" ht="28.5" x14ac:dyDescent="0.45">
      <c r="B12" s="38" t="s">
        <v>148</v>
      </c>
      <c r="C12" s="39">
        <v>42815</v>
      </c>
      <c r="D12" s="40" t="s">
        <v>145</v>
      </c>
      <c r="E12" s="41" t="s">
        <v>149</v>
      </c>
      <c r="F12" s="42" t="s">
        <v>147</v>
      </c>
    </row>
    <row r="13" spans="1:6" ht="28.5" x14ac:dyDescent="0.45">
      <c r="B13" s="38" t="s">
        <v>150</v>
      </c>
      <c r="C13" s="39">
        <v>42822</v>
      </c>
      <c r="D13" s="40" t="s">
        <v>142</v>
      </c>
      <c r="E13" s="41" t="s">
        <v>151</v>
      </c>
      <c r="F13" s="42" t="s">
        <v>147</v>
      </c>
    </row>
    <row r="14" spans="1:6" x14ac:dyDescent="0.45">
      <c r="B14" s="38" t="s">
        <v>152</v>
      </c>
      <c r="C14" s="39">
        <v>42824</v>
      </c>
      <c r="D14" s="40" t="s">
        <v>145</v>
      </c>
      <c r="E14" s="41" t="s">
        <v>153</v>
      </c>
      <c r="F14" s="42" t="s">
        <v>147</v>
      </c>
    </row>
    <row r="15" spans="1:6" ht="28.5" x14ac:dyDescent="0.45">
      <c r="B15" s="38" t="s">
        <v>154</v>
      </c>
      <c r="C15" s="39">
        <v>42835</v>
      </c>
      <c r="D15" s="40" t="s">
        <v>142</v>
      </c>
      <c r="E15" s="41" t="s">
        <v>155</v>
      </c>
      <c r="F15" s="42" t="s">
        <v>156</v>
      </c>
    </row>
    <row r="16" spans="1:6" ht="18" x14ac:dyDescent="0.55000000000000004">
      <c r="B16" s="43"/>
      <c r="C16" s="44"/>
      <c r="D16" s="40"/>
      <c r="E16" s="41"/>
      <c r="F16" s="42"/>
    </row>
    <row r="17" spans="2:6" x14ac:dyDescent="0.45">
      <c r="B17" s="45"/>
      <c r="C17" s="46"/>
      <c r="D17" s="40"/>
      <c r="E17" s="41"/>
      <c r="F17" s="42"/>
    </row>
    <row r="18" spans="2:6" x14ac:dyDescent="0.45">
      <c r="B18" s="45"/>
      <c r="C18" s="46"/>
      <c r="D18" s="40"/>
      <c r="E18" s="41"/>
      <c r="F18" s="42"/>
    </row>
    <row r="19" spans="2:6" x14ac:dyDescent="0.45">
      <c r="B19" s="45"/>
      <c r="C19" s="46"/>
      <c r="D19" s="40"/>
      <c r="E19" s="41"/>
      <c r="F19" s="42"/>
    </row>
    <row r="20" spans="2:6" x14ac:dyDescent="0.45">
      <c r="B20" s="45"/>
      <c r="C20" s="46"/>
      <c r="D20" s="40"/>
      <c r="E20" s="41"/>
      <c r="F20" s="42"/>
    </row>
    <row r="21" spans="2:6" x14ac:dyDescent="0.45">
      <c r="B21" s="45"/>
      <c r="C21" s="46"/>
      <c r="D21" s="40"/>
      <c r="E21" s="41"/>
      <c r="F21" s="42"/>
    </row>
    <row r="22" spans="2:6" x14ac:dyDescent="0.45">
      <c r="B22" s="38"/>
      <c r="C22" s="44"/>
      <c r="D22" s="40"/>
      <c r="E22" s="41"/>
      <c r="F22" s="42"/>
    </row>
    <row r="23" spans="2:6" ht="18" x14ac:dyDescent="0.55000000000000004">
      <c r="B23" s="43"/>
      <c r="C23" s="46"/>
      <c r="D23" s="40"/>
      <c r="E23" s="41"/>
      <c r="F23" s="42"/>
    </row>
    <row r="24" spans="2:6" x14ac:dyDescent="0.45">
      <c r="B24" s="38"/>
      <c r="C24" s="46"/>
      <c r="D24" s="40"/>
      <c r="E24" s="41"/>
      <c r="F24" s="42"/>
    </row>
    <row r="25" spans="2:6" x14ac:dyDescent="0.45">
      <c r="B25" s="47"/>
      <c r="C25" s="48"/>
      <c r="D25" s="49"/>
      <c r="E25" s="50"/>
      <c r="F25" s="51"/>
    </row>
    <row r="26" spans="2:6" x14ac:dyDescent="0.45">
      <c r="C26"/>
    </row>
    <row r="27" spans="2:6" x14ac:dyDescent="0.45">
      <c r="C27"/>
    </row>
    <row r="28" spans="2:6" x14ac:dyDescent="0.45">
      <c r="C28"/>
    </row>
    <row r="29" spans="2:6" x14ac:dyDescent="0.45">
      <c r="C29"/>
    </row>
    <row r="30" spans="2:6" x14ac:dyDescent="0.45">
      <c r="C30"/>
    </row>
    <row r="31" spans="2:6" x14ac:dyDescent="0.45">
      <c r="C31"/>
    </row>
    <row r="33" spans="2:3" ht="18" x14ac:dyDescent="0.55000000000000004">
      <c r="B33" s="5"/>
      <c r="C33"/>
    </row>
    <row r="34" spans="2:3" x14ac:dyDescent="0.45">
      <c r="C34"/>
    </row>
    <row r="35" spans="2:3" x14ac:dyDescent="0.45">
      <c r="C35"/>
    </row>
    <row r="36" spans="2:3" x14ac:dyDescent="0.45">
      <c r="C36"/>
    </row>
    <row r="37" spans="2:3" x14ac:dyDescent="0.45">
      <c r="C37"/>
    </row>
    <row r="38" spans="2:3" x14ac:dyDescent="0.45">
      <c r="C38"/>
    </row>
    <row r="39" spans="2:3" x14ac:dyDescent="0.45">
      <c r="C39"/>
    </row>
    <row r="40" spans="2:3" x14ac:dyDescent="0.45">
      <c r="C40"/>
    </row>
    <row r="41" spans="2:3" x14ac:dyDescent="0.45">
      <c r="C41"/>
    </row>
    <row r="42" spans="2:3" x14ac:dyDescent="0.45">
      <c r="C42"/>
    </row>
    <row r="43" spans="2:3" x14ac:dyDescent="0.45">
      <c r="C43"/>
    </row>
    <row r="44" spans="2:3" x14ac:dyDescent="0.45">
      <c r="C44"/>
    </row>
    <row r="45" spans="2:3" x14ac:dyDescent="0.45">
      <c r="C45"/>
    </row>
    <row r="46" spans="2:3" x14ac:dyDescent="0.45">
      <c r="C46"/>
    </row>
    <row r="47" spans="2:3" x14ac:dyDescent="0.45">
      <c r="C47"/>
    </row>
    <row r="48" spans="2:3" x14ac:dyDescent="0.45">
      <c r="C48"/>
    </row>
    <row r="49" spans="2:3" x14ac:dyDescent="0.45">
      <c r="C49"/>
    </row>
    <row r="50" spans="2:3" ht="18" x14ac:dyDescent="0.55000000000000004">
      <c r="B50" s="5"/>
      <c r="C50"/>
    </row>
    <row r="51" spans="2:3" x14ac:dyDescent="0.45">
      <c r="C51"/>
    </row>
    <row r="52" spans="2:3" x14ac:dyDescent="0.45">
      <c r="C52"/>
    </row>
    <row r="53" spans="2:3" x14ac:dyDescent="0.45">
      <c r="C53"/>
    </row>
    <row r="54" spans="2:3" x14ac:dyDescent="0.45">
      <c r="C54"/>
    </row>
    <row r="55" spans="2:3" x14ac:dyDescent="0.45">
      <c r="C55"/>
    </row>
    <row r="56" spans="2:3" x14ac:dyDescent="0.45">
      <c r="C56"/>
    </row>
    <row r="57" spans="2:3" x14ac:dyDescent="0.45">
      <c r="C57"/>
    </row>
    <row r="58" spans="2:3" x14ac:dyDescent="0.45">
      <c r="C58"/>
    </row>
    <row r="59" spans="2:3" x14ac:dyDescent="0.45">
      <c r="C59"/>
    </row>
    <row r="60" spans="2:3" x14ac:dyDescent="0.45">
      <c r="C60"/>
    </row>
    <row r="65" spans="3:3" x14ac:dyDescent="0.4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J30"/>
  <sheetViews>
    <sheetView workbookViewId="0">
      <selection activeCell="C2" sqref="C2"/>
    </sheetView>
  </sheetViews>
  <sheetFormatPr baseColWidth="10" defaultRowHeight="14.25" x14ac:dyDescent="0.45"/>
  <cols>
    <col min="1" max="2" width="3.3984375" customWidth="1"/>
    <col min="3" max="3" width="5.59765625" customWidth="1"/>
    <col min="4" max="4" width="22.73046875" customWidth="1"/>
    <col min="5" max="5" width="26" customWidth="1"/>
    <col min="6" max="6" width="14.73046875" customWidth="1"/>
    <col min="7" max="7" width="19.59765625" customWidth="1"/>
    <col min="8" max="8" width="36.73046875" customWidth="1"/>
    <col min="9" max="9" width="29" customWidth="1"/>
    <col min="10" max="10" width="16.73046875" customWidth="1"/>
  </cols>
  <sheetData>
    <row r="1" spans="1:10" x14ac:dyDescent="0.45">
      <c r="A1" t="s">
        <v>187</v>
      </c>
    </row>
    <row r="2" spans="1:10" ht="14.65" thickBot="1" x14ac:dyDescent="0.5"/>
    <row r="3" spans="1:10" ht="18" x14ac:dyDescent="0.55000000000000004">
      <c r="C3" s="9" t="s">
        <v>158</v>
      </c>
      <c r="D3" s="10"/>
      <c r="E3" s="11"/>
      <c r="F3" s="11"/>
      <c r="G3" s="11"/>
      <c r="H3" s="11"/>
      <c r="I3" s="11"/>
      <c r="J3" s="12"/>
    </row>
    <row r="4" spans="1:10" x14ac:dyDescent="0.45">
      <c r="C4" s="13" t="s">
        <v>138</v>
      </c>
      <c r="D4" s="14"/>
      <c r="E4" s="15" t="s">
        <v>124</v>
      </c>
      <c r="F4" s="15"/>
      <c r="G4" s="15"/>
      <c r="H4" s="15"/>
      <c r="I4" s="15"/>
      <c r="J4" s="16"/>
    </row>
    <row r="5" spans="1:10" x14ac:dyDescent="0.45">
      <c r="C5" s="13" t="s">
        <v>139</v>
      </c>
      <c r="D5" s="14"/>
      <c r="E5" s="15" t="s">
        <v>140</v>
      </c>
      <c r="F5" s="15"/>
      <c r="G5" s="15"/>
      <c r="H5" s="15"/>
      <c r="I5" s="15"/>
      <c r="J5" s="16"/>
    </row>
    <row r="6" spans="1:10" x14ac:dyDescent="0.45">
      <c r="C6" s="13" t="s">
        <v>141</v>
      </c>
      <c r="D6" s="14"/>
      <c r="E6" s="15" t="s">
        <v>142</v>
      </c>
      <c r="F6" s="15"/>
      <c r="G6" s="15"/>
      <c r="H6" s="15"/>
      <c r="I6" s="15"/>
      <c r="J6" s="16"/>
    </row>
    <row r="7" spans="1:10" ht="14.65" thickBot="1" x14ac:dyDescent="0.5">
      <c r="C7" s="17" t="s">
        <v>143</v>
      </c>
      <c r="D7" s="18"/>
      <c r="E7" s="19"/>
      <c r="F7" s="19"/>
      <c r="G7" s="19"/>
      <c r="H7" s="19"/>
      <c r="I7" s="19"/>
      <c r="J7" s="20"/>
    </row>
    <row r="9" spans="1:10" ht="14.65" thickBot="1" x14ac:dyDescent="0.5">
      <c r="C9" t="s">
        <v>0</v>
      </c>
      <c r="D9" t="s">
        <v>1</v>
      </c>
      <c r="E9" t="s">
        <v>2</v>
      </c>
      <c r="F9" t="s">
        <v>5</v>
      </c>
      <c r="G9" t="s">
        <v>6</v>
      </c>
      <c r="H9" t="s">
        <v>3</v>
      </c>
      <c r="I9" t="s">
        <v>4</v>
      </c>
      <c r="J9" t="s">
        <v>11</v>
      </c>
    </row>
    <row r="10" spans="1:10" ht="42.75" x14ac:dyDescent="0.45">
      <c r="C10" s="1">
        <v>1</v>
      </c>
      <c r="D10" s="24" t="s">
        <v>133</v>
      </c>
      <c r="E10" s="25" t="s">
        <v>51</v>
      </c>
      <c r="F10" s="26" t="s">
        <v>20</v>
      </c>
      <c r="G10" s="26" t="s">
        <v>25</v>
      </c>
      <c r="H10" s="25" t="s">
        <v>58</v>
      </c>
      <c r="I10" s="25" t="s">
        <v>48</v>
      </c>
      <c r="J10" s="27" t="s">
        <v>30</v>
      </c>
    </row>
    <row r="11" spans="1:10" ht="28.5" x14ac:dyDescent="0.45">
      <c r="C11" s="1">
        <v>2</v>
      </c>
      <c r="D11" s="28" t="s">
        <v>43</v>
      </c>
      <c r="E11" s="21" t="s">
        <v>52</v>
      </c>
      <c r="F11" s="22" t="s">
        <v>20</v>
      </c>
      <c r="G11" s="22" t="s">
        <v>29</v>
      </c>
      <c r="H11" s="21" t="s">
        <v>59</v>
      </c>
      <c r="I11" s="21" t="s">
        <v>49</v>
      </c>
      <c r="J11" s="29" t="s">
        <v>31</v>
      </c>
    </row>
    <row r="12" spans="1:10" ht="28.5" x14ac:dyDescent="0.45">
      <c r="C12" s="1">
        <v>3</v>
      </c>
      <c r="D12" s="28" t="s">
        <v>37</v>
      </c>
      <c r="E12" s="21" t="s">
        <v>53</v>
      </c>
      <c r="F12" s="22" t="s">
        <v>21</v>
      </c>
      <c r="G12" s="22" t="s">
        <v>29</v>
      </c>
      <c r="H12" s="21" t="s">
        <v>60</v>
      </c>
      <c r="I12" s="21" t="s">
        <v>49</v>
      </c>
      <c r="J12" s="29" t="s">
        <v>34</v>
      </c>
    </row>
    <row r="13" spans="1:10" ht="42.75" x14ac:dyDescent="0.45">
      <c r="C13" s="1">
        <v>4</v>
      </c>
      <c r="D13" s="28" t="s">
        <v>38</v>
      </c>
      <c r="E13" s="21" t="s">
        <v>54</v>
      </c>
      <c r="F13" s="22" t="s">
        <v>24</v>
      </c>
      <c r="G13" s="22" t="s">
        <v>117</v>
      </c>
      <c r="H13" s="21" t="s">
        <v>61</v>
      </c>
      <c r="I13" s="21" t="s">
        <v>49</v>
      </c>
      <c r="J13" s="29" t="s">
        <v>35</v>
      </c>
    </row>
    <row r="14" spans="1:10" ht="42.75" x14ac:dyDescent="0.45">
      <c r="C14" s="1">
        <v>5</v>
      </c>
      <c r="D14" s="28" t="s">
        <v>39</v>
      </c>
      <c r="E14" s="21" t="s">
        <v>55</v>
      </c>
      <c r="F14" s="22" t="s">
        <v>23</v>
      </c>
      <c r="G14" s="22" t="s">
        <v>29</v>
      </c>
      <c r="H14" s="21" t="s">
        <v>62</v>
      </c>
      <c r="I14" s="21" t="s">
        <v>50</v>
      </c>
      <c r="J14" s="29" t="s">
        <v>36</v>
      </c>
    </row>
    <row r="15" spans="1:10" ht="42.75" x14ac:dyDescent="0.45">
      <c r="C15" s="1">
        <v>6</v>
      </c>
      <c r="D15" s="28" t="s">
        <v>40</v>
      </c>
      <c r="E15" s="21" t="s">
        <v>63</v>
      </c>
      <c r="F15" s="22" t="s">
        <v>20</v>
      </c>
      <c r="G15" s="22" t="s">
        <v>25</v>
      </c>
      <c r="H15" s="21" t="s">
        <v>64</v>
      </c>
      <c r="I15" s="21" t="s">
        <v>65</v>
      </c>
      <c r="J15" s="29" t="s">
        <v>31</v>
      </c>
    </row>
    <row r="16" spans="1:10" ht="28.5" x14ac:dyDescent="0.45">
      <c r="C16" s="1">
        <v>7</v>
      </c>
      <c r="D16" s="28" t="s">
        <v>41</v>
      </c>
      <c r="E16" s="21" t="s">
        <v>66</v>
      </c>
      <c r="F16" s="22" t="s">
        <v>22</v>
      </c>
      <c r="G16" s="22" t="s">
        <v>26</v>
      </c>
      <c r="H16" s="21" t="s">
        <v>68</v>
      </c>
      <c r="I16" s="21" t="s">
        <v>67</v>
      </c>
      <c r="J16" s="29" t="s">
        <v>35</v>
      </c>
    </row>
    <row r="17" spans="3:10" ht="28.5" x14ac:dyDescent="0.45">
      <c r="C17" s="1">
        <v>8</v>
      </c>
      <c r="D17" s="28" t="s">
        <v>44</v>
      </c>
      <c r="E17" s="21" t="s">
        <v>56</v>
      </c>
      <c r="F17" s="22" t="s">
        <v>46</v>
      </c>
      <c r="G17" s="22" t="s">
        <v>27</v>
      </c>
      <c r="H17" s="21" t="s">
        <v>69</v>
      </c>
      <c r="I17" s="21" t="s">
        <v>67</v>
      </c>
      <c r="J17" s="29" t="s">
        <v>31</v>
      </c>
    </row>
    <row r="18" spans="3:10" ht="28.5" x14ac:dyDescent="0.45">
      <c r="C18" s="1">
        <v>9</v>
      </c>
      <c r="D18" s="28" t="s">
        <v>42</v>
      </c>
      <c r="E18" s="21" t="s">
        <v>57</v>
      </c>
      <c r="F18" s="22" t="s">
        <v>20</v>
      </c>
      <c r="G18" s="22" t="s">
        <v>28</v>
      </c>
      <c r="H18" s="21" t="s">
        <v>47</v>
      </c>
      <c r="I18" s="21" t="s">
        <v>45</v>
      </c>
      <c r="J18" s="29" t="s">
        <v>36</v>
      </c>
    </row>
    <row r="19" spans="3:10" x14ac:dyDescent="0.45">
      <c r="C19" s="1">
        <v>10</v>
      </c>
      <c r="D19" s="28"/>
      <c r="E19" s="21"/>
      <c r="F19" s="22"/>
      <c r="G19" s="22"/>
      <c r="H19" s="21"/>
      <c r="I19" s="21"/>
      <c r="J19" s="29"/>
    </row>
    <row r="20" spans="3:10" x14ac:dyDescent="0.45">
      <c r="C20" s="1">
        <v>11</v>
      </c>
      <c r="D20" s="28"/>
      <c r="E20" s="21"/>
      <c r="F20" s="22"/>
      <c r="G20" s="22"/>
      <c r="H20" s="21"/>
      <c r="I20" s="21"/>
      <c r="J20" s="29"/>
    </row>
    <row r="21" spans="3:10" x14ac:dyDescent="0.45">
      <c r="C21" s="1">
        <v>12</v>
      </c>
      <c r="D21" s="28"/>
      <c r="E21" s="21"/>
      <c r="F21" s="22"/>
      <c r="G21" s="22"/>
      <c r="H21" s="21"/>
      <c r="I21" s="21"/>
      <c r="J21" s="29"/>
    </row>
    <row r="22" spans="3:10" x14ac:dyDescent="0.45">
      <c r="C22" s="1">
        <v>13</v>
      </c>
      <c r="D22" s="28"/>
      <c r="E22" s="21"/>
      <c r="F22" s="22"/>
      <c r="G22" s="22"/>
      <c r="H22" s="21"/>
      <c r="I22" s="21"/>
      <c r="J22" s="29"/>
    </row>
    <row r="23" spans="3:10" x14ac:dyDescent="0.45">
      <c r="C23" s="1">
        <v>14</v>
      </c>
      <c r="D23" s="28"/>
      <c r="E23" s="21"/>
      <c r="F23" s="22"/>
      <c r="G23" s="22"/>
      <c r="H23" s="21"/>
      <c r="I23" s="21"/>
      <c r="J23" s="29"/>
    </row>
    <row r="24" spans="3:10" x14ac:dyDescent="0.45">
      <c r="C24" s="1">
        <v>15</v>
      </c>
      <c r="D24" s="28"/>
      <c r="E24" s="21"/>
      <c r="F24" s="23"/>
      <c r="G24" s="23"/>
      <c r="H24" s="21"/>
      <c r="I24" s="21"/>
      <c r="J24" s="29"/>
    </row>
    <row r="25" spans="3:10" x14ac:dyDescent="0.45">
      <c r="C25" s="1">
        <v>16</v>
      </c>
      <c r="D25" s="28"/>
      <c r="E25" s="21"/>
      <c r="F25" s="23"/>
      <c r="G25" s="23"/>
      <c r="H25" s="21"/>
      <c r="I25" s="21"/>
      <c r="J25" s="29"/>
    </row>
    <row r="26" spans="3:10" x14ac:dyDescent="0.45">
      <c r="C26" s="1">
        <v>17</v>
      </c>
      <c r="D26" s="28"/>
      <c r="E26" s="21"/>
      <c r="F26" s="23"/>
      <c r="G26" s="23"/>
      <c r="H26" s="21"/>
      <c r="I26" s="21"/>
      <c r="J26" s="29"/>
    </row>
    <row r="27" spans="3:10" x14ac:dyDescent="0.45">
      <c r="C27" s="1">
        <v>18</v>
      </c>
      <c r="D27" s="28"/>
      <c r="E27" s="21"/>
      <c r="F27" s="23"/>
      <c r="G27" s="23"/>
      <c r="H27" s="21"/>
      <c r="I27" s="21"/>
      <c r="J27" s="29"/>
    </row>
    <row r="28" spans="3:10" x14ac:dyDescent="0.45">
      <c r="C28" s="1">
        <v>19</v>
      </c>
      <c r="D28" s="28"/>
      <c r="E28" s="21"/>
      <c r="F28" s="23"/>
      <c r="G28" s="23"/>
      <c r="H28" s="21"/>
      <c r="I28" s="21"/>
      <c r="J28" s="29"/>
    </row>
    <row r="29" spans="3:10" x14ac:dyDescent="0.45">
      <c r="C29" s="1">
        <v>20</v>
      </c>
      <c r="D29" s="28"/>
      <c r="E29" s="21"/>
      <c r="F29" s="23"/>
      <c r="G29" s="23"/>
      <c r="H29" s="21"/>
      <c r="I29" s="21"/>
      <c r="J29" s="29"/>
    </row>
    <row r="30" spans="3:10" ht="14.65" thickBot="1" x14ac:dyDescent="0.5">
      <c r="C30" s="1">
        <v>21</v>
      </c>
      <c r="D30" s="30"/>
      <c r="E30" s="31"/>
      <c r="F30" s="32"/>
      <c r="G30" s="32"/>
      <c r="H30" s="31"/>
      <c r="I30" s="31"/>
      <c r="J30" s="33"/>
    </row>
  </sheetData>
  <dataValidations count="2">
    <dataValidation type="list" allowBlank="1" showInputMessage="1" showErrorMessage="1" sqref="F10:F30" xr:uid="{00000000-0002-0000-0200-000000000000}">
      <formula1>"ökologisch,technisch,organisatorisch,personell,wirtschaftlich,terminlich,rechtlich,politisch"</formula1>
    </dataValidation>
    <dataValidation type="list" allowBlank="1" showInputMessage="1" showErrorMessage="1" sqref="G10:G30" xr:uid="{00000000-0002-0000-0200-000001000000}">
      <formula1>"Umfeld,andere Projekte,Stakeholder,Projektziele,Projektorganisation,Arbeitspaket,Terminplanung,Kostenplanung,Ressourcenplanung"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portrait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  <pageSetUpPr fitToPage="1"/>
  </sheetPr>
  <dimension ref="A1:P31"/>
  <sheetViews>
    <sheetView zoomScaleNormal="100" workbookViewId="0">
      <selection activeCell="C1" sqref="C1"/>
    </sheetView>
  </sheetViews>
  <sheetFormatPr baseColWidth="10" defaultRowHeight="14.25" x14ac:dyDescent="0.45"/>
  <cols>
    <col min="1" max="2" width="3.265625" customWidth="1"/>
    <col min="3" max="3" width="6.3984375" customWidth="1"/>
    <col min="4" max="4" width="29" customWidth="1"/>
    <col min="5" max="5" width="18.73046875" style="2" customWidth="1"/>
    <col min="6" max="6" width="18.73046875" customWidth="1"/>
    <col min="7" max="8" width="14.73046875" style="6" customWidth="1"/>
    <col min="9" max="9" width="33.86328125" customWidth="1"/>
    <col min="10" max="10" width="12.86328125" customWidth="1"/>
    <col min="11" max="11" width="19.86328125" customWidth="1"/>
    <col min="12" max="12" width="14" customWidth="1"/>
    <col min="13" max="17" width="8.73046875" customWidth="1"/>
  </cols>
  <sheetData>
    <row r="1" spans="1:16" x14ac:dyDescent="0.45">
      <c r="A1" t="s">
        <v>187</v>
      </c>
    </row>
    <row r="2" spans="1:16" ht="14.65" thickBot="1" x14ac:dyDescent="0.5"/>
    <row r="3" spans="1:16" ht="18" x14ac:dyDescent="0.55000000000000004">
      <c r="C3" s="9" t="s">
        <v>159</v>
      </c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</row>
    <row r="4" spans="1:16" x14ac:dyDescent="0.45">
      <c r="C4" s="13" t="s">
        <v>138</v>
      </c>
      <c r="D4" s="14"/>
      <c r="E4" s="15" t="s">
        <v>124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</row>
    <row r="5" spans="1:16" x14ac:dyDescent="0.45">
      <c r="C5" s="13" t="s">
        <v>139</v>
      </c>
      <c r="D5" s="14"/>
      <c r="E5" s="15" t="s">
        <v>140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6"/>
    </row>
    <row r="6" spans="1:16" x14ac:dyDescent="0.45">
      <c r="C6" s="13" t="s">
        <v>141</v>
      </c>
      <c r="D6" s="14"/>
      <c r="E6" s="15" t="s">
        <v>142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 ht="14.65" thickBot="1" x14ac:dyDescent="0.5">
      <c r="C7" s="17" t="s">
        <v>143</v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0"/>
    </row>
    <row r="8" spans="1:16" x14ac:dyDescent="0.45">
      <c r="M8" t="s">
        <v>136</v>
      </c>
    </row>
    <row r="9" spans="1:16" ht="28.5" x14ac:dyDescent="0.45">
      <c r="C9" t="s">
        <v>0</v>
      </c>
      <c r="D9" t="s">
        <v>1</v>
      </c>
      <c r="E9" s="53" t="s">
        <v>129</v>
      </c>
      <c r="F9" s="6" t="s">
        <v>130</v>
      </c>
      <c r="G9" s="6" t="s">
        <v>7</v>
      </c>
      <c r="H9" s="6" t="s">
        <v>8</v>
      </c>
      <c r="I9" t="s">
        <v>9</v>
      </c>
      <c r="J9" s="4" t="s">
        <v>10</v>
      </c>
      <c r="K9" t="s">
        <v>11</v>
      </c>
      <c r="L9" t="s">
        <v>12</v>
      </c>
      <c r="M9" t="s">
        <v>134</v>
      </c>
      <c r="N9" t="s">
        <v>182</v>
      </c>
      <c r="O9" t="s">
        <v>183</v>
      </c>
      <c r="P9" t="s">
        <v>135</v>
      </c>
    </row>
    <row r="10" spans="1:16" ht="28.5" x14ac:dyDescent="0.45">
      <c r="C10" s="54">
        <f>Tabelle1[[#This Row],[Nr.]]</f>
        <v>1</v>
      </c>
      <c r="D10" s="55" t="str">
        <f>Tabelle1[[#This Row],[Risikobezeichnung]]</f>
        <v>Ausfall DA während Probebetrieb</v>
      </c>
      <c r="E10" s="52" t="s">
        <v>160</v>
      </c>
      <c r="F10" s="52" t="s">
        <v>160</v>
      </c>
      <c r="G10" s="56" t="s">
        <v>32</v>
      </c>
      <c r="H10" s="56" t="s">
        <v>15</v>
      </c>
      <c r="I10" s="55" t="s">
        <v>73</v>
      </c>
      <c r="J10" s="57">
        <v>5000</v>
      </c>
      <c r="K10" s="52" t="str">
        <f>Tabelle1[[#This Row],[Verantwortlich]]</f>
        <v>Thomas Müller</v>
      </c>
      <c r="L10" s="55" t="s">
        <v>71</v>
      </c>
      <c r="M10" s="52">
        <f>IF(Tabelle2[[#This Row],[Verantwortlich]]=0,#N/A,COUNTIFS(Tabelle2[EW],Tabelle2[[#This Row],[EW]],Tabelle2[TW],Tabelle2[[#This Row],[TW]]))</f>
        <v>1</v>
      </c>
      <c r="N10" s="52">
        <f ca="1">VLOOKUP(Tabelle2[[#This Row],[TW]],rng_TW[],2,FALSE)-Tabelle2[[#This Row],[Korrektur]]/Hilfstabellen!$B$19</f>
        <v>0.85714285714285721</v>
      </c>
      <c r="O10" s="52">
        <f>IF(Tabelle2[[#This Row],[Verantwortlich]]=0,#N/A,VLOOKUP(Tabelle2[[#This Row],[EW]],rng_EW[],2,FALSE)-0.4)</f>
        <v>0.6</v>
      </c>
      <c r="P10" s="52">
        <f ca="1">IF(Tabelle2[[#This Row],[Verantwortlich]]=0,#N/A,COUNTIFS(INDIRECT("$E$4:E"&amp;ROW(),TRUE),Tabelle2[[#This Row],[EW]],INDIRECT("$F$4:f"&amp;ROW(),TRUE),Tabelle2[[#This Row],[TW]]))</f>
        <v>1</v>
      </c>
    </row>
    <row r="11" spans="1:16" ht="28.5" x14ac:dyDescent="0.45">
      <c r="C11" s="54">
        <f>Tabelle1[[#This Row],[Nr.]]</f>
        <v>2</v>
      </c>
      <c r="D11" s="55" t="str">
        <f>Tabelle1[[#This Row],[Risikobezeichnung]]</f>
        <v>Lieferschwierigkeiten des Lieferanten</v>
      </c>
      <c r="E11" s="52" t="s">
        <v>161</v>
      </c>
      <c r="F11" s="52" t="s">
        <v>161</v>
      </c>
      <c r="G11" s="56" t="s">
        <v>18</v>
      </c>
      <c r="H11" s="56" t="s">
        <v>15</v>
      </c>
      <c r="I11" s="55" t="s">
        <v>70</v>
      </c>
      <c r="J11" s="57">
        <v>100</v>
      </c>
      <c r="K11" s="52" t="str">
        <f>Tabelle1[[#This Row],[Verantwortlich]]</f>
        <v>Michael Marks</v>
      </c>
      <c r="L11" s="55" t="s">
        <v>71</v>
      </c>
      <c r="M11" s="52">
        <f>IF(Tabelle2[[#This Row],[Verantwortlich]]=0,#N/A,COUNTIFS(Tabelle2[EW],Tabelle2[[#This Row],[EW]],Tabelle2[TW],Tabelle2[[#This Row],[TW]]))</f>
        <v>1</v>
      </c>
      <c r="N11" s="52">
        <f ca="1">VLOOKUP(Tabelle2[[#This Row],[TW]],rng_TW[],2,FALSE)-Tabelle2[[#This Row],[Korrektur]]/Hilfstabellen!$B$19</f>
        <v>1.8571428571428572</v>
      </c>
      <c r="O11" s="52">
        <f>IF(Tabelle2[[#This Row],[Verantwortlich]]=0,#N/A,VLOOKUP(Tabelle2[[#This Row],[EW]],rng_EW[],2,FALSE)-0.4)</f>
        <v>1.6</v>
      </c>
      <c r="P11" s="52">
        <f ca="1">IF(Tabelle2[[#This Row],[Verantwortlich]]=0,#N/A,COUNTIFS(INDIRECT("$E$4:E"&amp;ROW(),TRUE),Tabelle2[[#This Row],[EW]],INDIRECT("$F$4:f"&amp;ROW(),TRUE),Tabelle2[[#This Row],[TW]]))</f>
        <v>1</v>
      </c>
    </row>
    <row r="12" spans="1:16" ht="28.5" x14ac:dyDescent="0.45">
      <c r="C12" s="54">
        <f>Tabelle1[[#This Row],[Nr.]]</f>
        <v>3</v>
      </c>
      <c r="D12" s="55" t="str">
        <f>Tabelle1[[#This Row],[Risikobezeichnung]]</f>
        <v>Lieferschwierigkeiten Eigenproduktion</v>
      </c>
      <c r="E12" s="52" t="s">
        <v>162</v>
      </c>
      <c r="F12" s="52" t="s">
        <v>162</v>
      </c>
      <c r="G12" s="56" t="s">
        <v>17</v>
      </c>
      <c r="H12" s="56" t="s">
        <v>16</v>
      </c>
      <c r="I12" s="55" t="s">
        <v>74</v>
      </c>
      <c r="J12" s="57">
        <v>100</v>
      </c>
      <c r="K12" s="52" t="str">
        <f>Tabelle1[[#This Row],[Verantwortlich]]</f>
        <v>Martina Schmidt</v>
      </c>
      <c r="L12" s="55" t="s">
        <v>33</v>
      </c>
      <c r="M12" s="52">
        <f>IF(Tabelle2[[#This Row],[Verantwortlich]]=0,#N/A,COUNTIFS(Tabelle2[EW],Tabelle2[[#This Row],[EW]],Tabelle2[TW],Tabelle2[[#This Row],[TW]]))</f>
        <v>1</v>
      </c>
      <c r="N12" s="52">
        <f ca="1">VLOOKUP(Tabelle2[[#This Row],[TW]],rng_TW[],2,FALSE)-Tabelle2[[#This Row],[Korrektur]]/Hilfstabellen!$B$19</f>
        <v>2.8571428571428572</v>
      </c>
      <c r="O12" s="52">
        <f>IF(Tabelle2[[#This Row],[Verantwortlich]]=0,#N/A,VLOOKUP(Tabelle2[[#This Row],[EW]],rng_EW[],2,FALSE)-0.4)</f>
        <v>2.6</v>
      </c>
      <c r="P12" s="52">
        <f ca="1">IF(Tabelle2[[#This Row],[Verantwortlich]]=0,#N/A,COUNTIFS(INDIRECT("$E$4:E"&amp;ROW(),TRUE),Tabelle2[[#This Row],[EW]],INDIRECT("$F$4:f"&amp;ROW(),TRUE),Tabelle2[[#This Row],[TW]]))</f>
        <v>1</v>
      </c>
    </row>
    <row r="13" spans="1:16" ht="28.5" x14ac:dyDescent="0.45">
      <c r="C13" s="54">
        <f>Tabelle1[[#This Row],[Nr.]]</f>
        <v>4</v>
      </c>
      <c r="D13" s="55" t="str">
        <f>Tabelle1[[#This Row],[Risikobezeichnung]]</f>
        <v>Mangelnde Zuarbeit AG</v>
      </c>
      <c r="E13" s="52" t="s">
        <v>162</v>
      </c>
      <c r="F13" s="52" t="s">
        <v>163</v>
      </c>
      <c r="G13" s="56" t="s">
        <v>17</v>
      </c>
      <c r="H13" s="56" t="s">
        <v>16</v>
      </c>
      <c r="I13" s="55" t="s">
        <v>78</v>
      </c>
      <c r="J13" s="57">
        <v>0</v>
      </c>
      <c r="K13" s="52" t="str">
        <f>Tabelle1[[#This Row],[Verantwortlich]]</f>
        <v>Michael Grün</v>
      </c>
      <c r="L13" s="55"/>
      <c r="M13" s="52">
        <f>IF(Tabelle2[[#This Row],[Verantwortlich]]=0,#N/A,COUNTIFS(Tabelle2[EW],Tabelle2[[#This Row],[EW]],Tabelle2[TW],Tabelle2[[#This Row],[TW]]))</f>
        <v>1</v>
      </c>
      <c r="N13" s="52">
        <f ca="1">VLOOKUP(Tabelle2[[#This Row],[TW]],rng_TW[],2,FALSE)-Tabelle2[[#This Row],[Korrektur]]/Hilfstabellen!$B$19</f>
        <v>3.8571428571428572</v>
      </c>
      <c r="O13" s="52">
        <f>IF(Tabelle2[[#This Row],[Verantwortlich]]=0,#N/A,VLOOKUP(Tabelle2[[#This Row],[EW]],rng_EW[],2,FALSE)-0.4)</f>
        <v>2.6</v>
      </c>
      <c r="P13" s="52">
        <f ca="1">IF(Tabelle2[[#This Row],[Verantwortlich]]=0,#N/A,COUNTIFS(INDIRECT("$E$4:E"&amp;ROW(),TRUE),Tabelle2[[#This Row],[EW]],INDIRECT("$F$4:f"&amp;ROW(),TRUE),Tabelle2[[#This Row],[TW]]))</f>
        <v>1</v>
      </c>
    </row>
    <row r="14" spans="1:16" ht="28.5" x14ac:dyDescent="0.45">
      <c r="C14" s="54">
        <f>Tabelle1[[#This Row],[Nr.]]</f>
        <v>5</v>
      </c>
      <c r="D14" s="55" t="str">
        <f>Tabelle1[[#This Row],[Risikobezeichnung]]</f>
        <v>Subunternehmer</v>
      </c>
      <c r="E14" s="52" t="s">
        <v>163</v>
      </c>
      <c r="F14" s="52" t="s">
        <v>161</v>
      </c>
      <c r="G14" s="56" t="s">
        <v>32</v>
      </c>
      <c r="H14" s="56" t="s">
        <v>15</v>
      </c>
      <c r="I14" s="55" t="s">
        <v>72</v>
      </c>
      <c r="J14" s="57">
        <v>250</v>
      </c>
      <c r="K14" s="52" t="str">
        <f>Tabelle1[[#This Row],[Verantwortlich]]</f>
        <v>Mathias Scheuß</v>
      </c>
      <c r="L14" s="55" t="s">
        <v>71</v>
      </c>
      <c r="M14" s="52">
        <f>IF(Tabelle2[[#This Row],[Verantwortlich]]=0,#N/A,COUNTIFS(Tabelle2[EW],Tabelle2[[#This Row],[EW]],Tabelle2[TW],Tabelle2[[#This Row],[TW]]))</f>
        <v>1</v>
      </c>
      <c r="N14" s="52">
        <f ca="1">VLOOKUP(Tabelle2[[#This Row],[TW]],rng_TW[],2,FALSE)-Tabelle2[[#This Row],[Korrektur]]/Hilfstabellen!$B$19</f>
        <v>1.8571428571428572</v>
      </c>
      <c r="O14" s="52">
        <f>IF(Tabelle2[[#This Row],[Verantwortlich]]=0,#N/A,VLOOKUP(Tabelle2[[#This Row],[EW]],rng_EW[],2,FALSE)-0.4)</f>
        <v>3.6</v>
      </c>
      <c r="P14" s="52">
        <f ca="1">IF(Tabelle2[[#This Row],[Verantwortlich]]=0,#N/A,COUNTIFS(INDIRECT("$E$4:E"&amp;ROW(),TRUE),Tabelle2[[#This Row],[EW]],INDIRECT("$F$4:f"&amp;ROW(),TRUE),Tabelle2[[#This Row],[TW]]))</f>
        <v>1</v>
      </c>
    </row>
    <row r="15" spans="1:16" x14ac:dyDescent="0.45">
      <c r="C15" s="54">
        <f>Tabelle1[[#This Row],[Nr.]]</f>
        <v>6</v>
      </c>
      <c r="D15" s="55" t="str">
        <f>Tabelle1[[#This Row],[Risikobezeichnung]]</f>
        <v>HW-Ausfall</v>
      </c>
      <c r="E15" s="52" t="s">
        <v>160</v>
      </c>
      <c r="F15" s="52" t="s">
        <v>161</v>
      </c>
      <c r="G15" s="56" t="s">
        <v>19</v>
      </c>
      <c r="H15" s="56"/>
      <c r="I15" s="55" t="s">
        <v>77</v>
      </c>
      <c r="J15" s="57">
        <v>0</v>
      </c>
      <c r="K15" s="52" t="str">
        <f>Tabelle1[[#This Row],[Verantwortlich]]</f>
        <v>Michael Marks</v>
      </c>
      <c r="L15" s="55"/>
      <c r="M15" s="52">
        <f>IF(Tabelle2[[#This Row],[Verantwortlich]]=0,#N/A,COUNTIFS(Tabelle2[EW],Tabelle2[[#This Row],[EW]],Tabelle2[TW],Tabelle2[[#This Row],[TW]]))</f>
        <v>4</v>
      </c>
      <c r="N15" s="52">
        <f ca="1">VLOOKUP(Tabelle2[[#This Row],[TW]],rng_TW[],2,FALSE)-Tabelle2[[#This Row],[Korrektur]]/Hilfstabellen!$B$19</f>
        <v>1.8571428571428572</v>
      </c>
      <c r="O15" s="52">
        <f>IF(Tabelle2[[#This Row],[Verantwortlich]]=0,#N/A,VLOOKUP(Tabelle2[[#This Row],[EW]],rng_EW[],2,FALSE)-0.4)</f>
        <v>0.6</v>
      </c>
      <c r="P15" s="52">
        <f ca="1">IF(Tabelle2[[#This Row],[Verantwortlich]]=0,#N/A,COUNTIFS(INDIRECT("$E$4:E"&amp;ROW(),TRUE),Tabelle2[[#This Row],[EW]],INDIRECT("$F$4:f"&amp;ROW(),TRUE),Tabelle2[[#This Row],[TW]]))</f>
        <v>1</v>
      </c>
    </row>
    <row r="16" spans="1:16" ht="28.5" x14ac:dyDescent="0.45">
      <c r="C16" s="54">
        <f>Tabelle1[[#This Row],[Nr.]]</f>
        <v>7</v>
      </c>
      <c r="D16" s="55" t="str">
        <f>Tabelle1[[#This Row],[Risikobezeichnung]]</f>
        <v>Personalausfall</v>
      </c>
      <c r="E16" s="52" t="s">
        <v>160</v>
      </c>
      <c r="F16" s="52" t="s">
        <v>161</v>
      </c>
      <c r="G16" s="56" t="s">
        <v>18</v>
      </c>
      <c r="H16" s="56" t="s">
        <v>15</v>
      </c>
      <c r="I16" s="55" t="s">
        <v>75</v>
      </c>
      <c r="J16" s="57">
        <v>500</v>
      </c>
      <c r="K16" s="52" t="str">
        <f>Tabelle1[[#This Row],[Verantwortlich]]</f>
        <v>Michael Grün</v>
      </c>
      <c r="L16" s="55" t="s">
        <v>71</v>
      </c>
      <c r="M16" s="52">
        <f>IF(Tabelle2[[#This Row],[Verantwortlich]]=0,#N/A,COUNTIFS(Tabelle2[EW],Tabelle2[[#This Row],[EW]],Tabelle2[TW],Tabelle2[[#This Row],[TW]]))</f>
        <v>4</v>
      </c>
      <c r="N16" s="52">
        <f ca="1">VLOOKUP(Tabelle2[[#This Row],[TW]],rng_TW[],2,FALSE)-Tabelle2[[#This Row],[Korrektur]]/Hilfstabellen!$B$19</f>
        <v>1.7142857142857144</v>
      </c>
      <c r="O16" s="52">
        <f>IF(Tabelle2[[#This Row],[Verantwortlich]]=0,#N/A,VLOOKUP(Tabelle2[[#This Row],[EW]],rng_EW[],2,FALSE)-0.4)</f>
        <v>0.6</v>
      </c>
      <c r="P16" s="52">
        <f ca="1">IF(Tabelle2[[#This Row],[Verantwortlich]]=0,#N/A,COUNTIFS(INDIRECT("$E$4:E"&amp;ROW(),TRUE),Tabelle2[[#This Row],[EW]],INDIRECT("$F$4:f"&amp;ROW(),TRUE),Tabelle2[[#This Row],[TW]]))</f>
        <v>2</v>
      </c>
    </row>
    <row r="17" spans="3:16" ht="28.5" x14ac:dyDescent="0.45">
      <c r="C17" s="54">
        <f>Tabelle1[[#This Row],[Nr.]]</f>
        <v>8</v>
      </c>
      <c r="D17" s="55" t="str">
        <f>Tabelle1[[#This Row],[Risikobezeichnung]]</f>
        <v>Wetter</v>
      </c>
      <c r="E17" s="52" t="s">
        <v>160</v>
      </c>
      <c r="F17" s="52" t="s">
        <v>161</v>
      </c>
      <c r="G17" s="56" t="s">
        <v>18</v>
      </c>
      <c r="H17" s="56" t="s">
        <v>15</v>
      </c>
      <c r="I17" s="55" t="s">
        <v>76</v>
      </c>
      <c r="J17" s="57">
        <v>5000</v>
      </c>
      <c r="K17" s="52" t="str">
        <f>Tabelle1[[#This Row],[Verantwortlich]]</f>
        <v>Michael Marks</v>
      </c>
      <c r="L17" s="55" t="s">
        <v>71</v>
      </c>
      <c r="M17" s="52">
        <f>IF(Tabelle2[[#This Row],[Verantwortlich]]=0,#N/A,COUNTIFS(Tabelle2[EW],Tabelle2[[#This Row],[EW]],Tabelle2[TW],Tabelle2[[#This Row],[TW]]))</f>
        <v>4</v>
      </c>
      <c r="N17" s="52">
        <f ca="1">VLOOKUP(Tabelle2[[#This Row],[TW]],rng_TW[],2,FALSE)-Tabelle2[[#This Row],[Korrektur]]/Hilfstabellen!$B$19</f>
        <v>1.5714285714285714</v>
      </c>
      <c r="O17" s="52">
        <f>IF(Tabelle2[[#This Row],[Verantwortlich]]=0,#N/A,VLOOKUP(Tabelle2[[#This Row],[EW]],rng_EW[],2,FALSE)-0.4)</f>
        <v>0.6</v>
      </c>
      <c r="P17" s="52">
        <f ca="1">IF(Tabelle2[[#This Row],[Verantwortlich]]=0,#N/A,COUNTIFS(INDIRECT("$E$4:E"&amp;ROW(),TRUE),Tabelle2[[#This Row],[EW]],INDIRECT("$F$4:f"&amp;ROW(),TRUE),Tabelle2[[#This Row],[TW]]))</f>
        <v>3</v>
      </c>
    </row>
    <row r="18" spans="3:16" x14ac:dyDescent="0.45">
      <c r="C18" s="54">
        <f>Tabelle1[[#This Row],[Nr.]]</f>
        <v>9</v>
      </c>
      <c r="D18" s="55" t="str">
        <f>Tabelle1[[#This Row],[Risikobezeichnung]]</f>
        <v>Schnittstellen</v>
      </c>
      <c r="E18" s="52" t="s">
        <v>160</v>
      </c>
      <c r="F18" s="52" t="s">
        <v>161</v>
      </c>
      <c r="G18" s="56" t="s">
        <v>19</v>
      </c>
      <c r="H18" s="56" t="s">
        <v>15</v>
      </c>
      <c r="I18" s="55" t="s">
        <v>77</v>
      </c>
      <c r="J18" s="57">
        <v>0</v>
      </c>
      <c r="K18" s="52" t="str">
        <f>Tabelle1[[#This Row],[Verantwortlich]]</f>
        <v>Mathias Scheuß</v>
      </c>
      <c r="L18" s="55"/>
      <c r="M18" s="52">
        <f>IF(Tabelle2[[#This Row],[Verantwortlich]]=0,#N/A,COUNTIFS(Tabelle2[EW],Tabelle2[[#This Row],[EW]],Tabelle2[TW],Tabelle2[[#This Row],[TW]]))</f>
        <v>4</v>
      </c>
      <c r="N18" s="52">
        <f ca="1">VLOOKUP(Tabelle2[[#This Row],[TW]],rng_TW[],2,FALSE)-Tabelle2[[#This Row],[Korrektur]]/Hilfstabellen!$B$19</f>
        <v>1.4285714285714286</v>
      </c>
      <c r="O18" s="52">
        <f>IF(Tabelle2[[#This Row],[Verantwortlich]]=0,#N/A,VLOOKUP(Tabelle2[[#This Row],[EW]],rng_EW[],2,FALSE)-0.4)</f>
        <v>0.6</v>
      </c>
      <c r="P18" s="52">
        <f ca="1">IF(Tabelle2[[#This Row],[Verantwortlich]]=0,#N/A,COUNTIFS(INDIRECT("$E$4:E"&amp;ROW(),TRUE),Tabelle2[[#This Row],[EW]],INDIRECT("$F$4:f"&amp;ROW(),TRUE),Tabelle2[[#This Row],[TW]]))</f>
        <v>4</v>
      </c>
    </row>
    <row r="19" spans="3:16" x14ac:dyDescent="0.45">
      <c r="C19" s="54">
        <f>Tabelle1[[#This Row],[Nr.]]</f>
        <v>10</v>
      </c>
      <c r="D19" s="55">
        <f>Tabelle1[[#This Row],[Risikobezeichnung]]</f>
        <v>0</v>
      </c>
      <c r="E19" s="52"/>
      <c r="F19" s="52"/>
      <c r="G19" s="56"/>
      <c r="H19" s="56"/>
      <c r="I19" s="55"/>
      <c r="J19" s="57"/>
      <c r="K19" s="52">
        <f>Tabelle1[[#This Row],[Verantwortlich]]</f>
        <v>0</v>
      </c>
      <c r="L19" s="55"/>
      <c r="M19" s="52" t="e">
        <f>IF(Tabelle2[[#This Row],[Verantwortlich]]=0,#N/A,COUNTIFS(Tabelle2[EW],Tabelle2[[#This Row],[EW]],Tabelle2[TW],Tabelle2[[#This Row],[TW]]))</f>
        <v>#N/A</v>
      </c>
      <c r="N19" s="52" t="e">
        <f ca="1">VLOOKUP(Tabelle2[[#This Row],[TW]],rng_TW[],2,FALSE)-Tabelle2[[#This Row],[Korrektur]]/Hilfstabellen!$B$19</f>
        <v>#N/A</v>
      </c>
      <c r="O19" s="52" t="e">
        <f>IF(Tabelle2[[#This Row],[Verantwortlich]]=0,#N/A,VLOOKUP(Tabelle2[[#This Row],[EW]],rng_EW[],2,FALSE)-0.4)</f>
        <v>#N/A</v>
      </c>
      <c r="P19" s="52" t="e">
        <f ca="1">IF(Tabelle2[[#This Row],[Verantwortlich]]=0,#N/A,COUNTIFS(INDIRECT("$E$4:E"&amp;ROW(),TRUE),Tabelle2[[#This Row],[EW]],INDIRECT("$F$4:f"&amp;ROW(),TRUE),Tabelle2[[#This Row],[TW]]))</f>
        <v>#N/A</v>
      </c>
    </row>
    <row r="20" spans="3:16" x14ac:dyDescent="0.45">
      <c r="C20" s="54">
        <f>Tabelle1[[#This Row],[Nr.]]</f>
        <v>11</v>
      </c>
      <c r="D20" s="55">
        <f>Tabelle1[[#This Row],[Risikobezeichnung]]</f>
        <v>0</v>
      </c>
      <c r="E20" s="52"/>
      <c r="F20" s="52"/>
      <c r="G20" s="56"/>
      <c r="H20" s="56"/>
      <c r="I20" s="55"/>
      <c r="J20" s="57"/>
      <c r="K20" s="52">
        <f>Tabelle1[[#This Row],[Verantwortlich]]</f>
        <v>0</v>
      </c>
      <c r="L20" s="55"/>
      <c r="M20" s="52" t="e">
        <f>IF(Tabelle2[[#This Row],[Verantwortlich]]=0,#N/A,COUNTIFS(Tabelle2[EW],Tabelle2[[#This Row],[EW]],Tabelle2[TW],Tabelle2[[#This Row],[TW]]))</f>
        <v>#N/A</v>
      </c>
      <c r="N20" s="52" t="e">
        <f ca="1">VLOOKUP(Tabelle2[[#This Row],[TW]],rng_TW[],2,FALSE)-Tabelle2[[#This Row],[Korrektur]]/Hilfstabellen!$B$19</f>
        <v>#N/A</v>
      </c>
      <c r="O20" s="52" t="e">
        <f>IF(Tabelle2[[#This Row],[Verantwortlich]]=0,#N/A,VLOOKUP(Tabelle2[[#This Row],[EW]],rng_EW[],2,FALSE)-0.4)</f>
        <v>#N/A</v>
      </c>
      <c r="P20" s="52" t="e">
        <f ca="1">IF(Tabelle2[[#This Row],[Verantwortlich]]=0,#N/A,COUNTIFS(INDIRECT("$E$4:E"&amp;ROW(),TRUE),Tabelle2[[#This Row],[EW]],INDIRECT("$F$4:f"&amp;ROW(),TRUE),Tabelle2[[#This Row],[TW]]))</f>
        <v>#N/A</v>
      </c>
    </row>
    <row r="21" spans="3:16" x14ac:dyDescent="0.45">
      <c r="C21" s="54">
        <f>Tabelle1[[#This Row],[Nr.]]</f>
        <v>12</v>
      </c>
      <c r="D21" s="55">
        <f>Tabelle1[[#This Row],[Risikobezeichnung]]</f>
        <v>0</v>
      </c>
      <c r="E21" s="52"/>
      <c r="F21" s="52"/>
      <c r="G21" s="56"/>
      <c r="H21" s="56"/>
      <c r="I21" s="55"/>
      <c r="J21" s="57"/>
      <c r="K21" s="52">
        <f>Tabelle1[[#This Row],[Verantwortlich]]</f>
        <v>0</v>
      </c>
      <c r="L21" s="55"/>
      <c r="M21" s="52" t="e">
        <f>IF(Tabelle2[[#This Row],[Verantwortlich]]=0,#N/A,COUNTIFS(Tabelle2[EW],Tabelle2[[#This Row],[EW]],Tabelle2[TW],Tabelle2[[#This Row],[TW]]))</f>
        <v>#N/A</v>
      </c>
      <c r="N21" s="52" t="e">
        <f ca="1">VLOOKUP(Tabelle2[[#This Row],[TW]],rng_TW[],2,FALSE)-Tabelle2[[#This Row],[Korrektur]]/Hilfstabellen!$B$19</f>
        <v>#N/A</v>
      </c>
      <c r="O21" s="52" t="e">
        <f>IF(Tabelle2[[#This Row],[Verantwortlich]]=0,#N/A,VLOOKUP(Tabelle2[[#This Row],[EW]],rng_EW[],2,FALSE)-0.4)</f>
        <v>#N/A</v>
      </c>
      <c r="P21" s="52" t="e">
        <f ca="1">IF(Tabelle2[[#This Row],[Verantwortlich]]=0,#N/A,COUNTIFS(INDIRECT("$E$4:E"&amp;ROW(),TRUE),Tabelle2[[#This Row],[EW]],INDIRECT("$F$4:f"&amp;ROW(),TRUE),Tabelle2[[#This Row],[TW]]))</f>
        <v>#N/A</v>
      </c>
    </row>
    <row r="22" spans="3:16" x14ac:dyDescent="0.45">
      <c r="C22" s="54">
        <f>Tabelle1[[#This Row],[Nr.]]</f>
        <v>13</v>
      </c>
      <c r="D22" s="55">
        <f>Tabelle1[[#This Row],[Risikobezeichnung]]</f>
        <v>0</v>
      </c>
      <c r="E22" s="52"/>
      <c r="F22" s="52"/>
      <c r="G22" s="56"/>
      <c r="H22" s="56"/>
      <c r="I22" s="55"/>
      <c r="J22" s="57"/>
      <c r="K22" s="52">
        <f>Tabelle1[[#This Row],[Verantwortlich]]</f>
        <v>0</v>
      </c>
      <c r="L22" s="55"/>
      <c r="M22" s="52" t="e">
        <f>IF(Tabelle2[[#This Row],[Verantwortlich]]=0,#N/A,COUNTIFS(Tabelle2[EW],Tabelle2[[#This Row],[EW]],Tabelle2[TW],Tabelle2[[#This Row],[TW]]))</f>
        <v>#N/A</v>
      </c>
      <c r="N22" s="52" t="e">
        <f ca="1">VLOOKUP(Tabelle2[[#This Row],[TW]],rng_TW[],2,FALSE)-Tabelle2[[#This Row],[Korrektur]]/Hilfstabellen!$B$19</f>
        <v>#N/A</v>
      </c>
      <c r="O22" s="52" t="e">
        <f>IF(Tabelle2[[#This Row],[Verantwortlich]]=0,#N/A,VLOOKUP(Tabelle2[[#This Row],[EW]],rng_EW[],2,FALSE)-0.4)</f>
        <v>#N/A</v>
      </c>
      <c r="P22" s="52" t="e">
        <f ca="1">IF(Tabelle2[[#This Row],[Verantwortlich]]=0,#N/A,COUNTIFS(INDIRECT("$E$4:E"&amp;ROW(),TRUE),Tabelle2[[#This Row],[EW]],INDIRECT("$F$4:f"&amp;ROW(),TRUE),Tabelle2[[#This Row],[TW]]))</f>
        <v>#N/A</v>
      </c>
    </row>
    <row r="23" spans="3:16" x14ac:dyDescent="0.45">
      <c r="C23" s="54">
        <f>Tabelle1[[#This Row],[Nr.]]</f>
        <v>14</v>
      </c>
      <c r="D23" s="55">
        <f>Tabelle1[[#This Row],[Risikobezeichnung]]</f>
        <v>0</v>
      </c>
      <c r="E23" s="52"/>
      <c r="F23" s="52"/>
      <c r="G23" s="56"/>
      <c r="H23" s="56"/>
      <c r="I23" s="55"/>
      <c r="J23" s="57"/>
      <c r="K23" s="52">
        <f>Tabelle1[[#This Row],[Verantwortlich]]</f>
        <v>0</v>
      </c>
      <c r="L23" s="55"/>
      <c r="M23" s="52" t="e">
        <f>IF(Tabelle2[[#This Row],[Verantwortlich]]=0,#N/A,COUNTIFS(Tabelle2[EW],Tabelle2[[#This Row],[EW]],Tabelle2[TW],Tabelle2[[#This Row],[TW]]))</f>
        <v>#N/A</v>
      </c>
      <c r="N23" s="52" t="e">
        <f ca="1">VLOOKUP(Tabelle2[[#This Row],[TW]],rng_TW[],2,FALSE)-Tabelle2[[#This Row],[Korrektur]]/Hilfstabellen!$B$19</f>
        <v>#N/A</v>
      </c>
      <c r="O23" s="52" t="e">
        <f>IF(Tabelle2[[#This Row],[Verantwortlich]]=0,#N/A,VLOOKUP(Tabelle2[[#This Row],[EW]],rng_EW[],2,FALSE)-0.4)</f>
        <v>#N/A</v>
      </c>
      <c r="P23" s="52" t="e">
        <f ca="1">IF(Tabelle2[[#This Row],[Verantwortlich]]=0,#N/A,COUNTIFS(INDIRECT("$E$4:E"&amp;ROW(),TRUE),Tabelle2[[#This Row],[EW]],INDIRECT("$F$4:f"&amp;ROW(),TRUE),Tabelle2[[#This Row],[TW]]))</f>
        <v>#N/A</v>
      </c>
    </row>
    <row r="24" spans="3:16" x14ac:dyDescent="0.45">
      <c r="C24" s="54">
        <f>Tabelle1[[#This Row],[Nr.]]</f>
        <v>15</v>
      </c>
      <c r="D24" s="55">
        <f>Tabelle1[[#This Row],[Risikobezeichnung]]</f>
        <v>0</v>
      </c>
      <c r="E24" s="52"/>
      <c r="F24" s="52"/>
      <c r="G24" s="56"/>
      <c r="H24" s="56"/>
      <c r="I24" s="55"/>
      <c r="J24" s="58"/>
      <c r="K24" s="52">
        <f>Tabelle1[[#This Row],[Verantwortlich]]</f>
        <v>0</v>
      </c>
      <c r="L24" s="55"/>
      <c r="M24" s="52" t="e">
        <f>IF(Tabelle2[[#This Row],[Verantwortlich]]=0,#N/A,COUNTIFS(Tabelle2[EW],Tabelle2[[#This Row],[EW]],Tabelle2[TW],Tabelle2[[#This Row],[TW]]))</f>
        <v>#N/A</v>
      </c>
      <c r="N24" s="52" t="e">
        <f ca="1">VLOOKUP(Tabelle2[[#This Row],[TW]],rng_TW[],2,FALSE)-Tabelle2[[#This Row],[Korrektur]]/Hilfstabellen!$B$19</f>
        <v>#N/A</v>
      </c>
      <c r="O24" s="52" t="e">
        <f>IF(Tabelle2[[#This Row],[Verantwortlich]]=0,#N/A,VLOOKUP(Tabelle2[[#This Row],[EW]],rng_EW[],2,FALSE)-0.4)</f>
        <v>#N/A</v>
      </c>
      <c r="P24" s="52" t="e">
        <f ca="1">IF(Tabelle2[[#This Row],[Verantwortlich]]=0,#N/A,COUNTIFS(INDIRECT("$E$4:E"&amp;ROW(),TRUE),Tabelle2[[#This Row],[EW]],INDIRECT("$F$4:f"&amp;ROW(),TRUE),Tabelle2[[#This Row],[TW]]))</f>
        <v>#N/A</v>
      </c>
    </row>
    <row r="25" spans="3:16" x14ac:dyDescent="0.45">
      <c r="C25" s="54">
        <f>Tabelle1[[#This Row],[Nr.]]</f>
        <v>16</v>
      </c>
      <c r="D25" s="55">
        <f>Tabelle1[[#This Row],[Risikobezeichnung]]</f>
        <v>0</v>
      </c>
      <c r="E25" s="52"/>
      <c r="F25" s="52"/>
      <c r="G25" s="56"/>
      <c r="H25" s="56"/>
      <c r="I25" s="55"/>
      <c r="J25" s="58"/>
      <c r="K25" s="52">
        <f>Tabelle1[[#This Row],[Verantwortlich]]</f>
        <v>0</v>
      </c>
      <c r="L25" s="55"/>
      <c r="M25" s="52" t="e">
        <f>IF(Tabelle2[[#This Row],[Verantwortlich]]=0,#N/A,COUNTIFS(Tabelle2[EW],Tabelle2[[#This Row],[EW]],Tabelle2[TW],Tabelle2[[#This Row],[TW]]))</f>
        <v>#N/A</v>
      </c>
      <c r="N25" s="52" t="e">
        <f ca="1">VLOOKUP(Tabelle2[[#This Row],[TW]],rng_TW[],2,FALSE)-Tabelle2[[#This Row],[Korrektur]]/Hilfstabellen!$B$19</f>
        <v>#N/A</v>
      </c>
      <c r="O25" s="52" t="e">
        <f>IF(Tabelle2[[#This Row],[Verantwortlich]]=0,#N/A,VLOOKUP(Tabelle2[[#This Row],[EW]],rng_EW[],2,FALSE)-0.4)</f>
        <v>#N/A</v>
      </c>
      <c r="P25" s="52" t="e">
        <f ca="1">IF(Tabelle2[[#This Row],[Verantwortlich]]=0,#N/A,COUNTIFS(INDIRECT("$E$4:E"&amp;ROW(),TRUE),Tabelle2[[#This Row],[EW]],INDIRECT("$F$4:f"&amp;ROW(),TRUE),Tabelle2[[#This Row],[TW]]))</f>
        <v>#N/A</v>
      </c>
    </row>
    <row r="26" spans="3:16" x14ac:dyDescent="0.45">
      <c r="C26" s="54">
        <f>Tabelle1[[#This Row],[Nr.]]</f>
        <v>17</v>
      </c>
      <c r="D26" s="55">
        <f>Tabelle1[[#This Row],[Risikobezeichnung]]</f>
        <v>0</v>
      </c>
      <c r="E26" s="52"/>
      <c r="F26" s="52"/>
      <c r="G26" s="56"/>
      <c r="H26" s="56"/>
      <c r="I26" s="55"/>
      <c r="J26" s="58"/>
      <c r="K26" s="52">
        <f>Tabelle1[[#This Row],[Verantwortlich]]</f>
        <v>0</v>
      </c>
      <c r="L26" s="55"/>
      <c r="M26" s="52" t="e">
        <f>IF(Tabelle2[[#This Row],[Verantwortlich]]=0,#N/A,COUNTIFS(Tabelle2[EW],Tabelle2[[#This Row],[EW]],Tabelle2[TW],Tabelle2[[#This Row],[TW]]))</f>
        <v>#N/A</v>
      </c>
      <c r="N26" s="52" t="e">
        <f ca="1">VLOOKUP(Tabelle2[[#This Row],[TW]],rng_TW[],2,FALSE)-Tabelle2[[#This Row],[Korrektur]]/Hilfstabellen!$B$19</f>
        <v>#N/A</v>
      </c>
      <c r="O26" s="52" t="e">
        <f>IF(Tabelle2[[#This Row],[Verantwortlich]]=0,#N/A,VLOOKUP(Tabelle2[[#This Row],[EW]],rng_EW[],2,FALSE)-0.4)</f>
        <v>#N/A</v>
      </c>
      <c r="P26" s="52" t="e">
        <f ca="1">IF(Tabelle2[[#This Row],[Verantwortlich]]=0,#N/A,COUNTIFS(INDIRECT("$E$4:E"&amp;ROW(),TRUE),Tabelle2[[#This Row],[EW]],INDIRECT("$F$4:f"&amp;ROW(),TRUE),Tabelle2[[#This Row],[TW]]))</f>
        <v>#N/A</v>
      </c>
    </row>
    <row r="27" spans="3:16" x14ac:dyDescent="0.45">
      <c r="C27" s="54">
        <f>Tabelle1[[#This Row],[Nr.]]</f>
        <v>18</v>
      </c>
      <c r="D27" s="55">
        <f>Tabelle1[[#This Row],[Risikobezeichnung]]</f>
        <v>0</v>
      </c>
      <c r="E27" s="52"/>
      <c r="F27" s="52"/>
      <c r="G27" s="56"/>
      <c r="H27" s="56"/>
      <c r="I27" s="55"/>
      <c r="J27" s="58"/>
      <c r="K27" s="52">
        <f>Tabelle1[[#This Row],[Verantwortlich]]</f>
        <v>0</v>
      </c>
      <c r="L27" s="55"/>
      <c r="M27" s="52" t="e">
        <f>IF(Tabelle2[[#This Row],[Verantwortlich]]=0,#N/A,COUNTIFS(Tabelle2[EW],Tabelle2[[#This Row],[EW]],Tabelle2[TW],Tabelle2[[#This Row],[TW]]))</f>
        <v>#N/A</v>
      </c>
      <c r="N27" s="52" t="e">
        <f ca="1">VLOOKUP(Tabelle2[[#This Row],[TW]],rng_TW[],2,FALSE)-Tabelle2[[#This Row],[Korrektur]]/Hilfstabellen!$B$19</f>
        <v>#N/A</v>
      </c>
      <c r="O27" s="52" t="e">
        <f>IF(Tabelle2[[#This Row],[Verantwortlich]]=0,#N/A,VLOOKUP(Tabelle2[[#This Row],[EW]],rng_EW[],2,FALSE)-0.4)</f>
        <v>#N/A</v>
      </c>
      <c r="P27" s="52" t="e">
        <f ca="1">IF(Tabelle2[[#This Row],[Verantwortlich]]=0,#N/A,COUNTIFS(INDIRECT("$E$4:E"&amp;ROW(),TRUE),Tabelle2[[#This Row],[EW]],INDIRECT("$F$4:f"&amp;ROW(),TRUE),Tabelle2[[#This Row],[TW]]))</f>
        <v>#N/A</v>
      </c>
    </row>
    <row r="28" spans="3:16" x14ac:dyDescent="0.45">
      <c r="C28" s="54">
        <f>Tabelle1[[#This Row],[Nr.]]</f>
        <v>19</v>
      </c>
      <c r="D28" s="55">
        <f>Tabelle1[[#This Row],[Risikobezeichnung]]</f>
        <v>0</v>
      </c>
      <c r="E28" s="52"/>
      <c r="F28" s="52"/>
      <c r="G28" s="56"/>
      <c r="H28" s="56"/>
      <c r="I28" s="55"/>
      <c r="J28" s="58"/>
      <c r="K28" s="52">
        <f>Tabelle1[[#This Row],[Verantwortlich]]</f>
        <v>0</v>
      </c>
      <c r="L28" s="55"/>
      <c r="M28" s="52" t="e">
        <f>IF(Tabelle2[[#This Row],[Verantwortlich]]=0,#N/A,COUNTIFS(Tabelle2[EW],Tabelle2[[#This Row],[EW]],Tabelle2[TW],Tabelle2[[#This Row],[TW]]))</f>
        <v>#N/A</v>
      </c>
      <c r="N28" s="52" t="e">
        <f ca="1">VLOOKUP(Tabelle2[[#This Row],[TW]],rng_TW[],2,FALSE)-Tabelle2[[#This Row],[Korrektur]]/Hilfstabellen!$B$19</f>
        <v>#N/A</v>
      </c>
      <c r="O28" s="52" t="e">
        <f>IF(Tabelle2[[#This Row],[Verantwortlich]]=0,#N/A,VLOOKUP(Tabelle2[[#This Row],[EW]],rng_EW[],2,FALSE)-0.4)</f>
        <v>#N/A</v>
      </c>
      <c r="P28" s="52" t="e">
        <f ca="1">IF(Tabelle2[[#This Row],[Verantwortlich]]=0,#N/A,COUNTIFS(INDIRECT("$E$4:E"&amp;ROW(),TRUE),Tabelle2[[#This Row],[EW]],INDIRECT("$F$4:f"&amp;ROW(),TRUE),Tabelle2[[#This Row],[TW]]))</f>
        <v>#N/A</v>
      </c>
    </row>
    <row r="29" spans="3:16" x14ac:dyDescent="0.45">
      <c r="C29" s="54">
        <f>Tabelle1[[#This Row],[Nr.]]</f>
        <v>20</v>
      </c>
      <c r="D29" s="55">
        <f>Tabelle1[[#This Row],[Risikobezeichnung]]</f>
        <v>0</v>
      </c>
      <c r="E29" s="52"/>
      <c r="F29" s="52"/>
      <c r="G29" s="56"/>
      <c r="H29" s="56"/>
      <c r="I29" s="55"/>
      <c r="J29" s="58"/>
      <c r="K29" s="52">
        <f>Tabelle1[[#This Row],[Verantwortlich]]</f>
        <v>0</v>
      </c>
      <c r="L29" s="55"/>
      <c r="M29" s="52" t="e">
        <f>IF(Tabelle2[[#This Row],[Verantwortlich]]=0,#N/A,COUNTIFS(Tabelle2[EW],Tabelle2[[#This Row],[EW]],Tabelle2[TW],Tabelle2[[#This Row],[TW]]))</f>
        <v>#N/A</v>
      </c>
      <c r="N29" s="52" t="e">
        <f ca="1">VLOOKUP(Tabelle2[[#This Row],[TW]],rng_TW[],2,FALSE)-Tabelle2[[#This Row],[Korrektur]]/Hilfstabellen!$B$19</f>
        <v>#N/A</v>
      </c>
      <c r="O29" s="52" t="e">
        <f>IF(Tabelle2[[#This Row],[Verantwortlich]]=0,#N/A,VLOOKUP(Tabelle2[[#This Row],[EW]],rng_EW[],2,FALSE)-0.4)</f>
        <v>#N/A</v>
      </c>
      <c r="P29" s="52" t="e">
        <f ca="1">IF(Tabelle2[[#This Row],[Verantwortlich]]=0,#N/A,COUNTIFS(INDIRECT("$E$4:E"&amp;ROW(),TRUE),Tabelle2[[#This Row],[EW]],INDIRECT("$F$4:f"&amp;ROW(),TRUE),Tabelle2[[#This Row],[TW]]))</f>
        <v>#N/A</v>
      </c>
    </row>
    <row r="30" spans="3:16" x14ac:dyDescent="0.45">
      <c r="C30" s="54">
        <f>Tabelle1[[#This Row],[Nr.]]</f>
        <v>21</v>
      </c>
      <c r="D30" s="55">
        <f>Tabelle1[[#This Row],[Risikobezeichnung]]</f>
        <v>0</v>
      </c>
      <c r="E30" s="52"/>
      <c r="F30" s="52"/>
      <c r="G30" s="56"/>
      <c r="H30" s="56"/>
      <c r="I30" s="55"/>
      <c r="J30" s="58"/>
      <c r="K30" s="52">
        <f>Tabelle1[[#This Row],[Verantwortlich]]</f>
        <v>0</v>
      </c>
      <c r="L30" s="55"/>
      <c r="M30" s="52" t="e">
        <f>IF(Tabelle2[[#This Row],[Verantwortlich]]=0,#N/A,COUNTIFS(Tabelle2[EW],Tabelle2[[#This Row],[EW]],Tabelle2[TW],Tabelle2[[#This Row],[TW]]))</f>
        <v>#N/A</v>
      </c>
      <c r="N30" s="52" t="e">
        <f ca="1">VLOOKUP(Tabelle2[[#This Row],[TW]],rng_TW[],2,FALSE)-Tabelle2[[#This Row],[Korrektur]]/Hilfstabellen!$B$19</f>
        <v>#N/A</v>
      </c>
      <c r="O30" s="52" t="e">
        <f>IF(Tabelle2[[#This Row],[Verantwortlich]]=0,#N/A,VLOOKUP(Tabelle2[[#This Row],[EW]],rng_EW[],2,FALSE)-0.4)</f>
        <v>#N/A</v>
      </c>
      <c r="P30" s="52" t="e">
        <f ca="1">IF(Tabelle2[[#This Row],[Verantwortlich]]=0,#N/A,COUNTIFS(INDIRECT("$E$4:E"&amp;ROW(),TRUE),Tabelle2[[#This Row],[EW]],INDIRECT("$F$4:f"&amp;ROW(),TRUE),Tabelle2[[#This Row],[TW]]))</f>
        <v>#N/A</v>
      </c>
    </row>
    <row r="31" spans="3:16" x14ac:dyDescent="0.45">
      <c r="C31" s="3" t="s">
        <v>14</v>
      </c>
      <c r="D31" s="3"/>
      <c r="E31" s="3"/>
      <c r="G31" s="7"/>
      <c r="H31" s="7"/>
      <c r="I31" s="3" t="s">
        <v>131</v>
      </c>
      <c r="J31" s="34">
        <f>SUM(Tabelle2[Kosten der Maßnahme])</f>
        <v>10950</v>
      </c>
      <c r="M31" s="3"/>
      <c r="O31" s="3"/>
      <c r="P31" s="3"/>
    </row>
  </sheetData>
  <dataValidations count="3">
    <dataValidation type="list" allowBlank="1" showInputMessage="1" showErrorMessage="1" sqref="H10:H30" xr:uid="{00000000-0002-0000-0300-000000000000}">
      <formula1>"präventiv,korrektiv"</formula1>
    </dataValidation>
    <dataValidation type="list" allowBlank="1" showInputMessage="1" showErrorMessage="1" sqref="G10:G30" xr:uid="{00000000-0002-0000-0300-000001000000}">
      <formula1>"ausschließen,verlagern,begrenzen,verringern,akzeptieren"</formula1>
    </dataValidation>
    <dataValidation type="list" allowBlank="1" showInputMessage="1" showErrorMessage="1" sqref="L10:L30" xr:uid="{00000000-0002-0000-0300-000002000000}">
      <formula1>"in Beobachtung,Maßnahme angestoßen,Maßnahme läuft,abgeschlossen"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landscape" horizontalDpi="4294967293" r:id="rId1"/>
  <headerFooter>
    <oddHeader>&amp;L&amp;G</oddHeader>
  </headerFooter>
  <legacyDrawingHF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3000000}">
          <x14:formula1>
            <xm:f>Hilfstabellen!$B$3:$B$6</xm:f>
          </x14:formula1>
          <xm:sqref>E10:E30</xm:sqref>
        </x14:dataValidation>
        <x14:dataValidation type="list" allowBlank="1" showInputMessage="1" showErrorMessage="1" xr:uid="{00000000-0002-0000-0300-000004000000}">
          <x14:formula1>
            <xm:f>Hilfstabellen!$E$3:$E$6</xm:f>
          </x14:formula1>
          <xm:sqref>F10:F30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52"/>
  <sheetViews>
    <sheetView zoomScale="85" zoomScaleNormal="85" workbookViewId="0">
      <selection activeCell="B5" sqref="B5"/>
    </sheetView>
  </sheetViews>
  <sheetFormatPr baseColWidth="10" defaultRowHeight="14.25" x14ac:dyDescent="0.45"/>
  <cols>
    <col min="1" max="1" width="5.59765625" customWidth="1"/>
  </cols>
  <sheetData>
    <row r="1" spans="1:16" x14ac:dyDescent="0.45">
      <c r="A1" t="s">
        <v>187</v>
      </c>
    </row>
    <row r="2" spans="1:16" ht="14.65" thickBot="1" x14ac:dyDescent="0.5"/>
    <row r="3" spans="1:16" ht="18" x14ac:dyDescent="0.55000000000000004">
      <c r="C3" s="9" t="s">
        <v>159</v>
      </c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</row>
    <row r="4" spans="1:16" x14ac:dyDescent="0.45">
      <c r="C4" s="13" t="s">
        <v>138</v>
      </c>
      <c r="D4" s="14"/>
      <c r="E4" s="15" t="s">
        <v>124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</row>
    <row r="5" spans="1:16" x14ac:dyDescent="0.45">
      <c r="C5" s="13" t="s">
        <v>139</v>
      </c>
      <c r="D5" s="14"/>
      <c r="E5" s="15" t="s">
        <v>140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6"/>
    </row>
    <row r="6" spans="1:16" x14ac:dyDescent="0.45">
      <c r="C6" s="13" t="s">
        <v>141</v>
      </c>
      <c r="D6" s="14"/>
      <c r="E6" s="15" t="s">
        <v>142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 ht="14.65" thickBot="1" x14ac:dyDescent="0.5">
      <c r="C7" s="17" t="s">
        <v>143</v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0"/>
    </row>
    <row r="13" spans="1:16" x14ac:dyDescent="0.45">
      <c r="I13" s="8"/>
    </row>
    <row r="14" spans="1:16" x14ac:dyDescent="0.45">
      <c r="I14" s="8"/>
    </row>
    <row r="15" spans="1:16" x14ac:dyDescent="0.45">
      <c r="I15" s="8"/>
    </row>
    <row r="16" spans="1:16" x14ac:dyDescent="0.45">
      <c r="I16" s="8"/>
    </row>
    <row r="17" spans="9:9" x14ac:dyDescent="0.45">
      <c r="I17" s="8"/>
    </row>
    <row r="18" spans="9:9" x14ac:dyDescent="0.45">
      <c r="I18" s="8"/>
    </row>
    <row r="52" spans="6:6" x14ac:dyDescent="0.45">
      <c r="F52">
        <v>1</v>
      </c>
    </row>
  </sheetData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&amp;L&amp;G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9.9978637043366805E-2"/>
    <pageSetUpPr fitToPage="1"/>
  </sheetPr>
  <dimension ref="B2:R19"/>
  <sheetViews>
    <sheetView workbookViewId="0"/>
  </sheetViews>
  <sheetFormatPr baseColWidth="10" defaultRowHeight="14.25" x14ac:dyDescent="0.45"/>
  <cols>
    <col min="2" max="2" width="17.1328125" bestFit="1" customWidth="1"/>
    <col min="4" max="4" width="11.59765625"/>
    <col min="5" max="5" width="17.73046875" bestFit="1" customWidth="1"/>
  </cols>
  <sheetData>
    <row r="2" spans="2:18" x14ac:dyDescent="0.45">
      <c r="B2" t="s">
        <v>129</v>
      </c>
      <c r="C2" t="s">
        <v>132</v>
      </c>
      <c r="E2" t="s">
        <v>130</v>
      </c>
      <c r="F2" t="s">
        <v>132</v>
      </c>
    </row>
    <row r="3" spans="2:18" x14ac:dyDescent="0.45">
      <c r="B3" t="s">
        <v>160</v>
      </c>
      <c r="C3">
        <v>1</v>
      </c>
      <c r="E3" t="s">
        <v>160</v>
      </c>
      <c r="F3">
        <v>1</v>
      </c>
    </row>
    <row r="4" spans="2:18" x14ac:dyDescent="0.45">
      <c r="B4" t="s">
        <v>161</v>
      </c>
      <c r="C4">
        <v>2</v>
      </c>
      <c r="E4" t="s">
        <v>161</v>
      </c>
      <c r="F4">
        <v>2</v>
      </c>
    </row>
    <row r="5" spans="2:18" x14ac:dyDescent="0.45">
      <c r="B5" t="s">
        <v>162</v>
      </c>
      <c r="C5">
        <v>3</v>
      </c>
      <c r="E5" t="s">
        <v>162</v>
      </c>
      <c r="F5">
        <v>3</v>
      </c>
    </row>
    <row r="6" spans="2:18" x14ac:dyDescent="0.45">
      <c r="B6" t="s">
        <v>163</v>
      </c>
      <c r="C6">
        <v>4</v>
      </c>
      <c r="E6" t="s">
        <v>163</v>
      </c>
      <c r="F6">
        <v>4</v>
      </c>
    </row>
    <row r="10" spans="2:18" x14ac:dyDescent="0.45">
      <c r="B10" t="s">
        <v>164</v>
      </c>
      <c r="C10" t="s">
        <v>165</v>
      </c>
      <c r="D10" t="s">
        <v>166</v>
      </c>
      <c r="E10" t="s">
        <v>167</v>
      </c>
      <c r="F10" t="s">
        <v>168</v>
      </c>
      <c r="G10" t="s">
        <v>169</v>
      </c>
      <c r="H10" t="s">
        <v>170</v>
      </c>
      <c r="I10" t="s">
        <v>171</v>
      </c>
      <c r="J10" t="s">
        <v>172</v>
      </c>
      <c r="K10" t="s">
        <v>173</v>
      </c>
      <c r="L10" t="s">
        <v>174</v>
      </c>
      <c r="M10" t="s">
        <v>175</v>
      </c>
      <c r="N10" t="s">
        <v>176</v>
      </c>
      <c r="O10" t="s">
        <v>177</v>
      </c>
      <c r="P10" t="s">
        <v>178</v>
      </c>
      <c r="Q10" t="s">
        <v>179</v>
      </c>
      <c r="R10" t="s">
        <v>180</v>
      </c>
    </row>
    <row r="11" spans="2:18" x14ac:dyDescent="0.45">
      <c r="B11" t="s">
        <v>160</v>
      </c>
      <c r="C11">
        <v>1</v>
      </c>
      <c r="D11">
        <v>1</v>
      </c>
      <c r="E11">
        <v>1</v>
      </c>
      <c r="F11">
        <v>1</v>
      </c>
    </row>
    <row r="12" spans="2:18" x14ac:dyDescent="0.45">
      <c r="B12" t="s">
        <v>161</v>
      </c>
      <c r="G12">
        <v>1</v>
      </c>
      <c r="H12">
        <v>1</v>
      </c>
      <c r="I12">
        <v>1</v>
      </c>
      <c r="J12">
        <v>1</v>
      </c>
    </row>
    <row r="13" spans="2:18" x14ac:dyDescent="0.45">
      <c r="B13" t="s">
        <v>162</v>
      </c>
      <c r="K13">
        <v>1</v>
      </c>
      <c r="L13">
        <v>1</v>
      </c>
      <c r="M13">
        <v>1</v>
      </c>
      <c r="N13">
        <v>1</v>
      </c>
    </row>
    <row r="14" spans="2:18" x14ac:dyDescent="0.45">
      <c r="B14" t="s">
        <v>163</v>
      </c>
      <c r="O14">
        <v>1</v>
      </c>
      <c r="P14">
        <v>1</v>
      </c>
      <c r="Q14">
        <v>1</v>
      </c>
      <c r="R14">
        <v>1</v>
      </c>
    </row>
    <row r="18" spans="2:2" x14ac:dyDescent="0.45">
      <c r="B18" t="s">
        <v>181</v>
      </c>
    </row>
    <row r="19" spans="2:2" x14ac:dyDescent="0.45">
      <c r="B19">
        <v>7</v>
      </c>
    </row>
  </sheetData>
  <pageMargins left="0.70866141732283472" right="0.70866141732283472" top="0.74803149606299213" bottom="0.74803149606299213" header="0.31496062992125984" footer="0.31496062992125984"/>
  <pageSetup paperSize="9" scale="37" orientation="portrait" r:id="rId1"/>
  <headerFooter>
    <oddHeader>&amp;L&amp;G</oddHeader>
  </headerFooter>
  <legacyDrawingHF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8</vt:i4>
      </vt:variant>
    </vt:vector>
  </HeadingPairs>
  <TitlesOfParts>
    <vt:vector size="14" baseType="lpstr">
      <vt:lpstr>Bearbeitungshinweise</vt:lpstr>
      <vt:lpstr>Änderungshistorie</vt:lpstr>
      <vt:lpstr>Risikoerfassung und Analyse</vt:lpstr>
      <vt:lpstr>Risikobewertung und Maßnahmen</vt:lpstr>
      <vt:lpstr>Visualisierung der Risiken</vt:lpstr>
      <vt:lpstr>Hilfstabellen</vt:lpstr>
      <vt:lpstr>Änderungshistorie!Druckbereich</vt:lpstr>
      <vt:lpstr>Bearbeitungshinweise!Druckbereich</vt:lpstr>
      <vt:lpstr>Hilfstabellen!Druckbereich</vt:lpstr>
      <vt:lpstr>'Risikobewertung und Maßnahmen'!Druckbereich</vt:lpstr>
      <vt:lpstr>'Risikoerfassung und Analyse'!Druckbereich</vt:lpstr>
      <vt:lpstr>'Visualisierung der Risiken'!Druckbereich</vt:lpstr>
      <vt:lpstr>rng_AbstandZeilen</vt:lpstr>
      <vt:lpstr>rngXRis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2023-06-05T17:51:13Z</dcterms:modified>
</cp:coreProperties>
</file>