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DCA5153C-1EAF-44D3-815D-2E512A8F4FBE}" xr6:coauthVersionLast="47" xr6:coauthVersionMax="47" xr10:uidLastSave="{00000000-0000-0000-0000-000000000000}"/>
  <bookViews>
    <workbookView xWindow="49335" yWindow="735" windowWidth="28980" windowHeight="13980" xr2:uid="{00000000-000D-0000-FFFF-FFFF00000000}"/>
  </bookViews>
  <sheets>
    <sheet name="Bearbeitungshinweise" sheetId="1" r:id="rId1"/>
    <sheet name="Änderungshistorie" sheetId="9" r:id="rId2"/>
    <sheet name="Risikoerfassung und Analyse" sheetId="2" r:id="rId3"/>
    <sheet name="Risikobewertung und Maßnahmen" sheetId="3" r:id="rId4"/>
    <sheet name="Visualisierung der Risiken" sheetId="4" r:id="rId5"/>
    <sheet name="Hilfstabellen" sheetId="7" r:id="rId6"/>
  </sheets>
  <definedNames>
    <definedName name="_xlnm.Print_Area" localSheetId="1">Änderungshistorie!$A$1:$G$29</definedName>
    <definedName name="_xlnm.Print_Area" localSheetId="0">Bearbeitungshinweise!$A$1:$W$75</definedName>
    <definedName name="_xlnm.Print_Area" localSheetId="5">Hilfstabellen!$A$1:$N$35</definedName>
    <definedName name="_xlnm.Print_Area" localSheetId="3">'Risikobewertung und Maßnahmen'!$A$1:$P$27</definedName>
    <definedName name="_xlnm.Print_Area" localSheetId="2">'Risikoerfassung und Analyse'!$A$1:$J$26</definedName>
    <definedName name="_xlnm.Print_Area" localSheetId="4">'Visualisierung der Risiken'!$A$1:$Q$43</definedName>
    <definedName name="_xlnm.Print_Titles" localSheetId="2">'Risikoerfassung und Analyse'!$9:$9</definedName>
  </definedNames>
  <calcPr calcId="191029"/>
</workbook>
</file>

<file path=xl/calcChain.xml><?xml version="1.0" encoding="utf-8"?>
<calcChain xmlns="http://schemas.openxmlformats.org/spreadsheetml/2006/main">
  <c r="M17" i="4" l="1"/>
  <c r="N26" i="3"/>
  <c r="E26" i="3"/>
  <c r="J10" i="3"/>
  <c r="J11" i="3"/>
  <c r="J12" i="3"/>
  <c r="J13" i="3"/>
  <c r="J14" i="3"/>
  <c r="J15" i="3"/>
  <c r="J16" i="3"/>
  <c r="J17" i="3"/>
  <c r="J18" i="3"/>
  <c r="F11" i="3" l="1"/>
  <c r="F12" i="3"/>
  <c r="F13" i="3"/>
  <c r="F14" i="3"/>
  <c r="F15" i="3"/>
  <c r="F16" i="3"/>
  <c r="F17" i="3"/>
  <c r="F18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10" i="3"/>
  <c r="E9" i="7" l="1"/>
  <c r="E8" i="7"/>
  <c r="K7" i="7"/>
  <c r="E7" i="7"/>
  <c r="K6" i="7"/>
  <c r="E6" i="7"/>
  <c r="J12" i="7" s="1"/>
  <c r="J29" i="7" s="1"/>
  <c r="K12" i="7" l="1"/>
  <c r="D12" i="7"/>
  <c r="E12" i="7" s="1"/>
  <c r="J16" i="7"/>
  <c r="J28" i="7"/>
  <c r="J21" i="7"/>
  <c r="J14" i="7"/>
  <c r="J18" i="7"/>
  <c r="J22" i="7"/>
  <c r="J26" i="7"/>
  <c r="J30" i="7"/>
  <c r="J25" i="7"/>
  <c r="J24" i="7"/>
  <c r="J13" i="7"/>
  <c r="J15" i="7"/>
  <c r="J19" i="7"/>
  <c r="J23" i="7"/>
  <c r="J27" i="7"/>
  <c r="J31" i="7"/>
  <c r="J20" i="7"/>
  <c r="J17" i="7"/>
  <c r="D18" i="7" l="1"/>
  <c r="D13" i="7"/>
  <c r="E13" i="7" s="1"/>
  <c r="D20" i="7"/>
  <c r="D19" i="7"/>
  <c r="D26" i="7"/>
  <c r="D16" i="7"/>
  <c r="D29" i="7"/>
  <c r="D14" i="7"/>
  <c r="D27" i="7"/>
  <c r="D24" i="7"/>
  <c r="K13" i="7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D15" i="7"/>
  <c r="D30" i="7"/>
  <c r="D21" i="7"/>
  <c r="D22" i="7"/>
  <c r="D28" i="7"/>
  <c r="D23" i="7"/>
  <c r="D17" i="7"/>
  <c r="D31" i="7"/>
  <c r="D25" i="7"/>
  <c r="E14" i="7" l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O10" i="3" l="1"/>
  <c r="O11" i="3"/>
  <c r="O12" i="3"/>
  <c r="O13" i="3"/>
  <c r="O14" i="3"/>
  <c r="O15" i="3"/>
  <c r="O16" i="3"/>
  <c r="O17" i="3"/>
  <c r="O18" i="3"/>
  <c r="L25" i="3"/>
  <c r="M14" i="4" s="1"/>
  <c r="F10" i="3"/>
  <c r="O25" i="3" l="1"/>
  <c r="M11" i="4" s="1"/>
  <c r="M12" i="4" s="1"/>
  <c r="F25" i="3"/>
  <c r="E11" i="4" s="1"/>
  <c r="M15" i="4" l="1"/>
  <c r="E12" i="4"/>
</calcChain>
</file>

<file path=xl/sharedStrings.xml><?xml version="1.0" encoding="utf-8"?>
<sst xmlns="http://schemas.openxmlformats.org/spreadsheetml/2006/main" count="330" uniqueCount="234">
  <si>
    <t>Nr.</t>
  </si>
  <si>
    <t>Risikobezeichnung</t>
  </si>
  <si>
    <t>Risikobeschreibung</t>
  </si>
  <si>
    <t>Ursachenanalyse</t>
  </si>
  <si>
    <t>Auswirkungen</t>
  </si>
  <si>
    <t>Risikoart</t>
  </si>
  <si>
    <t>Bezüge</t>
  </si>
  <si>
    <t>EW in %</t>
  </si>
  <si>
    <t>TW in €</t>
  </si>
  <si>
    <t>Risikowert</t>
  </si>
  <si>
    <t>Strategie</t>
  </si>
  <si>
    <t>Wirkung</t>
  </si>
  <si>
    <t>Maßnahme</t>
  </si>
  <si>
    <t>Kosten der Maßnahme</t>
  </si>
  <si>
    <t>Risikowert neu</t>
  </si>
  <si>
    <t>TW in €2</t>
  </si>
  <si>
    <t>Verantwortlich</t>
  </si>
  <si>
    <t>Status</t>
  </si>
  <si>
    <t>Risikowert neu:</t>
  </si>
  <si>
    <t>Risikobudget:</t>
  </si>
  <si>
    <t>Risikowert:</t>
  </si>
  <si>
    <t>Ergebnisse:</t>
  </si>
  <si>
    <t>präventiv</t>
  </si>
  <si>
    <t>korrektiv</t>
  </si>
  <si>
    <t>verlagern</t>
  </si>
  <si>
    <t>verringern</t>
  </si>
  <si>
    <t>akzeptieren</t>
  </si>
  <si>
    <t>technisch</t>
  </si>
  <si>
    <t>organisatorisch</t>
  </si>
  <si>
    <t>personell</t>
  </si>
  <si>
    <t>terminlich</t>
  </si>
  <si>
    <t>politisch</t>
  </si>
  <si>
    <t>Arbeitspaket</t>
  </si>
  <si>
    <t>Terminplanung</t>
  </si>
  <si>
    <t>Kostenplanung</t>
  </si>
  <si>
    <t>Ressourcenplanung</t>
  </si>
  <si>
    <t>Projektorganisation</t>
  </si>
  <si>
    <t>Thomas Müller</t>
  </si>
  <si>
    <t>Michael Marks</t>
  </si>
  <si>
    <t>abgeschlossen</t>
  </si>
  <si>
    <t>EW in % neu</t>
  </si>
  <si>
    <t>Martina Schmidt</t>
  </si>
  <si>
    <t>Michael Grün</t>
  </si>
  <si>
    <t>Mathias Scheuß</t>
  </si>
  <si>
    <t>Subunternehmer</t>
  </si>
  <si>
    <t>HW-Ausfall</t>
  </si>
  <si>
    <t>Personalausfall</t>
  </si>
  <si>
    <t>Schnittstellen</t>
  </si>
  <si>
    <t>Wetter</t>
  </si>
  <si>
    <t>Zusatzaufwand bei Inbetriebsetzung</t>
  </si>
  <si>
    <t>ökologisch</t>
  </si>
  <si>
    <t>Erwartete Kompatibilitätsprobleme …</t>
  </si>
  <si>
    <t>Überschreitung der Hilfsfristen für Feuerwehr und Rettungsdienst</t>
  </si>
  <si>
    <t>Ablaufplan kann nicht eingehalten werden</t>
  </si>
  <si>
    <t>Ablaufplan kann nicht eingehalten werden, Abnahme kann nicht erteilt werden.</t>
  </si>
  <si>
    <t>Komplettausfall der Alarmierungsinfrastruktur im kompletten Landkreis.</t>
  </si>
  <si>
    <t>.Zulieferung von benötigter HW erfolgt nicht termingerecht</t>
  </si>
  <si>
    <t>Mangelnde Verfügbarkeit von eigen produzierten Produkten.</t>
  </si>
  <si>
    <t>Bereitstellung der Standorte und deren Zugänglichkeit.</t>
  </si>
  <si>
    <t>Fach- und termingerechte Abwicklung der übertragenen Aufgaben.</t>
  </si>
  <si>
    <t>Verzögerungen bei den Außenarbeiten.</t>
  </si>
  <si>
    <t>Schnittstelle zu den Gewerken ELS und DSL.</t>
  </si>
  <si>
    <t>SW-Fehler, Konfigurationsfehler.</t>
  </si>
  <si>
    <t>Mangelnde Bevorratung beim Lieferanten.</t>
  </si>
  <si>
    <t>Schlechter Forecast,
mangelnde Produktionsressourcen.</t>
  </si>
  <si>
    <t>Mangelnde Kommunikation mit den Eigentümern der Standorte.
Fehlende politische Akzeptanz.</t>
  </si>
  <si>
    <t>Mangelnde Fachkompetenz, fehlende Ressourcen.</t>
  </si>
  <si>
    <t>Ausfall von neu gelieferten Komponenten während der IBN/Probephase.</t>
  </si>
  <si>
    <t>HW-Fehler, SW-Fehler.</t>
  </si>
  <si>
    <t>Verlängerung des Probebetriebes.</t>
  </si>
  <si>
    <t>Ausfall von Mitarbeitern aus dem Projektteam</t>
  </si>
  <si>
    <t>Verzögerungen beim Aufbau und IBN</t>
  </si>
  <si>
    <t>Typische Krankheitsausfälle im Winter.</t>
  </si>
  <si>
    <t>Starke Schneefälle machen Außenarbeiten nicht möglich.</t>
  </si>
  <si>
    <t>Vorbeugende Werkstest.</t>
  </si>
  <si>
    <t>Maßnahme angestoßen</t>
  </si>
  <si>
    <t>Alternative Zulieferer einsetzen.</t>
  </si>
  <si>
    <t>Externe Mitarbeiter unterstützen die Produktion.</t>
  </si>
  <si>
    <t>Vertragliche Regelungen zum Schadenersatz, Baubehinderungsanzeige.</t>
  </si>
  <si>
    <t>Zweit- und Drittgeräte vorhalten.</t>
  </si>
  <si>
    <t>Externe Mitarbeiter vorhalten.</t>
  </si>
  <si>
    <t>./.</t>
  </si>
  <si>
    <t>Vertragliche Regelungen bezgl. Zusicherungen des Auftraggebers</t>
  </si>
  <si>
    <t>Beschreibung / Kurzbeschreibung:</t>
  </si>
  <si>
    <t>Abschluss und Auswertung.</t>
  </si>
  <si>
    <t>Maßnahmenplanung und Bildung des Risikobudgets.</t>
  </si>
  <si>
    <t>Berechnen des Risikowertes des Projektes und Bewertung im Vergleich zum Projektbudget.</t>
  </si>
  <si>
    <t>Risikoidentifikation.</t>
  </si>
  <si>
    <t>In der Projektplanungsphase wird das Dokument weiter fortgeschrieben. Risiken werden detailliert analysiert und bewertet. Es erfolgt eine ausführliche Maßnahmenplanung.</t>
  </si>
  <si>
    <t>Risikobezeichnung:</t>
  </si>
  <si>
    <t>Nr.:</t>
  </si>
  <si>
    <t>Risikobeschreibung:</t>
  </si>
  <si>
    <t>Risikoart:</t>
  </si>
  <si>
    <t>Bezüge:</t>
  </si>
  <si>
    <t>Ursachenanalyse:</t>
  </si>
  <si>
    <t>Auswirkungen:</t>
  </si>
  <si>
    <t>Verantwortlich:</t>
  </si>
  <si>
    <t>Feldbezeichungen / Begriffe, Reiter: Risikobewertung und Maßnahmen</t>
  </si>
  <si>
    <t xml:space="preserve">EW: </t>
  </si>
  <si>
    <t>TW:</t>
  </si>
  <si>
    <t>Der wahrscheinliche Schaden in € je Risiko und in der Gesamtsumme.</t>
  </si>
  <si>
    <t>Strategien zur Risikohandhabung: vermeiden, verlagern, begrenzen, verringern, akzeptieren.</t>
  </si>
  <si>
    <t>Strategie:</t>
  </si>
  <si>
    <t>Status:</t>
  </si>
  <si>
    <t>Kosten:</t>
  </si>
  <si>
    <t>Kosten der Maßnahme je Maßnahme, in der Summe bildet das das erforderliche Risikobudget.</t>
  </si>
  <si>
    <t xml:space="preserve">EW neu: </t>
  </si>
  <si>
    <t>TW neu:</t>
  </si>
  <si>
    <t>Die neue Eintrittswahrscheinlichkeit in % nach Maßnahme.</t>
  </si>
  <si>
    <t>Der neue Risikowert, der wahrscheinliche Schaden in € je Risiko und in der Gesamtsumme.</t>
  </si>
  <si>
    <t>Wirkung:</t>
  </si>
  <si>
    <t>Maßnahme:</t>
  </si>
  <si>
    <t>Laufende Nummer des Risikos.</t>
  </si>
  <si>
    <t>Name des Risikos.</t>
  </si>
  <si>
    <t>Beschreibung des Risikos.</t>
  </si>
  <si>
    <t>Ursachenbeschreibung zum Risiko.</t>
  </si>
  <si>
    <t>Welche Auswirkungen hat das Risiko, welcher Schaden entsteht?</t>
  </si>
  <si>
    <t>In der Projektanbahnung / Initialisierungsphase werden erste Risiken identifiziert. Bei offensichtlich vorliegenden Risiken werden erste Schritte zur Klärung veranlasst.</t>
  </si>
  <si>
    <t>In der Projekt-Umsetzung / Durchführung wird das Risikomanagement fortgeschrieben, Maßnahmen werden durchgeführt und deren Wirkung bewertet, Risiken werden neu bewertet, neue Risiken können hinzukommen.</t>
  </si>
  <si>
    <t>Die Wirkung der Maßnahme: Wirkt die Maßnahme präventiv oder korrektiv.</t>
  </si>
  <si>
    <t>Das Risikobudget ist das Geld oder die Mittel, die zur Durchführung der Maßnahmen benötigt werden.</t>
  </si>
  <si>
    <t>Eintrittswahrscheinlichkeit in %.</t>
  </si>
  <si>
    <t>Beschreibung der Maßnahme.</t>
  </si>
  <si>
    <t>Verantwortlicher für das Risiko.</t>
  </si>
  <si>
    <t>Status der Maßnahme: in Beobachtung, Maßnahme angestoßen, Maßnahme läuft, Maßnahme abgeschlossen.</t>
  </si>
  <si>
    <t>Feldbezeichungen / Begriffe, Reiter: Visualisierung der Risiken</t>
  </si>
  <si>
    <t>Risikosituation vor Maßnahmen</t>
  </si>
  <si>
    <t>Risikosituation nach Maßnahmen</t>
  </si>
  <si>
    <t>Projektbudget:</t>
  </si>
  <si>
    <t>Das Projektbudget muss zur Bewertung des Risikowertes angegeben werden.</t>
  </si>
  <si>
    <t>Maximalwert EW:</t>
  </si>
  <si>
    <t>Maximalwert TW:</t>
  </si>
  <si>
    <t>Errechnetes Risikobudget aus Reiter "Risikobewertung und Maßnahme".</t>
  </si>
  <si>
    <t>AB-Grenze:</t>
  </si>
  <si>
    <t>BC-Grenze:</t>
  </si>
  <si>
    <t>Reiter: Risikobewertung und Maßnahmen:</t>
  </si>
  <si>
    <t>Reiter: Risikoerfassung und Analyse:</t>
  </si>
  <si>
    <t>Reiter: Visualisierung:</t>
  </si>
  <si>
    <t>Zweck der Vorlage:</t>
  </si>
  <si>
    <t>Projektziele</t>
  </si>
  <si>
    <t xml:space="preserve">Projektbudget: </t>
  </si>
  <si>
    <t>Hilfstabelle AB-Grenze</t>
  </si>
  <si>
    <t>Hilfstabelle BC-Grenze</t>
  </si>
  <si>
    <t>Risikowert absolut vor Maßahmen:</t>
  </si>
  <si>
    <t>Risikowert absolut nach Maßahmen:</t>
  </si>
  <si>
    <t>Wirtschaftlichkeit des Risikobudgets:</t>
  </si>
  <si>
    <t>Risikowert absolut vor Maßnahme aus Reiter "Risikobewertung und Maßnahme".</t>
  </si>
  <si>
    <t>Risikowert in % im Verhältnis zum Projektbudget vor Maßnahme aus Reiter "Risikobewertung und Maßnahme".</t>
  </si>
  <si>
    <t>Risikowert absolut nach Maßnahme:</t>
  </si>
  <si>
    <t>Risikowert in % nach Maßnahme:</t>
  </si>
  <si>
    <t>Risikowert absolut nach Maßnahme aus Reiter "Risikobewertung und Maßnahme".</t>
  </si>
  <si>
    <t>Risikowert in % im Verhältnis zum Projektbudget nach Maßnahme aus Reiter "Risikobewertung und Maßnahme".</t>
  </si>
  <si>
    <t>ABC-Analyse:</t>
  </si>
  <si>
    <t>Der Risikowert, der die Grenze zwischen dem A- und B-Bereich angibt für die ABC-Bewertung.</t>
  </si>
  <si>
    <t>Der Risikowert, der die Grenze zwischen dem B- und C-Bereich angibt für die ABC-Bewertung.</t>
  </si>
  <si>
    <t>Die Wirtschaftlichkeit des eingesetzten Risikobudgets für die Reduzierung des Risikowertes im Verhältnis zum Risikobudget.</t>
  </si>
  <si>
    <t>Reiter zur Erfassung und Analyse der Risiken des Projektes.</t>
  </si>
  <si>
    <t>Reiter zur Bewertung der Risiken und zur Maßnahmenplanung.</t>
  </si>
  <si>
    <t>Suchpfade zu Risiken beachten, das bedeutet: jede Risikoart untersuchen.</t>
  </si>
  <si>
    <t>Ursachenanalyse, die tatsächlichen Ursachen für das Risiko auffinden, so wird die Entwicklung von wirksamen Maßnahmen möglich.</t>
  </si>
  <si>
    <t>Maßnahmen durchführen, Risikosteuerung und Reporting.</t>
  </si>
  <si>
    <t>Die Vorlage kann auch für kleine und mittelgroße Projekte genutzt werden, wenn eine wirtschaftliche Betrachtung des Risikomanagements gewünscht oder erforderlich ist.</t>
  </si>
  <si>
    <t xml:space="preserve">In wie weit wird durch den Einsatz von Maßnahmen (Risikobudget) der Risikowert des Projektes reduziert? </t>
  </si>
  <si>
    <t>Änderungshistorie</t>
  </si>
  <si>
    <t>Bereitstellung Steuerungssystem DA2020</t>
  </si>
  <si>
    <t>Version</t>
  </si>
  <si>
    <t>Datum</t>
  </si>
  <si>
    <t>Name</t>
  </si>
  <si>
    <t>Änderung</t>
  </si>
  <si>
    <t>Ausfall DA</t>
  </si>
  <si>
    <t>Lieferantenausfall</t>
  </si>
  <si>
    <t>Ausfall Produktion</t>
  </si>
  <si>
    <t>Zuarbeit AG</t>
  </si>
  <si>
    <t>Eingabefeld</t>
  </si>
  <si>
    <t>Berechnungsfeld</t>
  </si>
  <si>
    <t>Verknüpfung</t>
  </si>
  <si>
    <t>Hier werden Daten / Texte dargestellt,</t>
  </si>
  <si>
    <t>die von anderer Stelle geholt werden.</t>
  </si>
  <si>
    <t>Felder für die Eingabe von Daten.</t>
  </si>
  <si>
    <t>Keine Dateneingabe vornehmen bzw. möglich.</t>
  </si>
  <si>
    <t>Projektname:</t>
  </si>
  <si>
    <t>Projektleiter:</t>
  </si>
  <si>
    <t>Version 0.1</t>
  </si>
  <si>
    <t>Dietmar Müller</t>
  </si>
  <si>
    <t>Dokument angelegt.</t>
  </si>
  <si>
    <t>Version 0.2</t>
  </si>
  <si>
    <t>Risikoerfassung: Erstaufnahme der Risiken nach Brainstorming im Team.</t>
  </si>
  <si>
    <t>Version 0.3</t>
  </si>
  <si>
    <t>Markus Schmidt</t>
  </si>
  <si>
    <t>Risikobewertung: Durchführung der Risikobewertung durch Herrn Schmidt.</t>
  </si>
  <si>
    <t>Version 0.4</t>
  </si>
  <si>
    <t>Maßnahmenplanung im Projektteam.</t>
  </si>
  <si>
    <t>Vorstellung der Planung im Lenkungsausschuss. Die Freigabe wurde erteilt.</t>
  </si>
  <si>
    <t>Version 1.0</t>
  </si>
  <si>
    <t>Entwurf</t>
  </si>
  <si>
    <t>Freigabe</t>
  </si>
  <si>
    <t>Projektnummer:</t>
  </si>
  <si>
    <t>Hinweis: Die Hilfstabellen werden benötigt, um die Hyperbeln für die ABC-Analyse für die Grenzen des Risikowertes zu berechnen.</t>
  </si>
  <si>
    <t>Kopfdaten:</t>
  </si>
  <si>
    <t>Hinweis: Die Kopfdaten können um weitere Inhalte aus den Projektstammdaten erweitert werden.</t>
  </si>
  <si>
    <t>P2104.22.36.2020</t>
  </si>
  <si>
    <t>Hinweis: Die Kopfdaten können um weitere Inhalte aus den Projektstammdaten erweitert werden (siehe Projektstammdaten).</t>
  </si>
  <si>
    <t>Diese Vorlage dient zur Bearbeitung des Risikomanagements in komplexen und großen Projekten.</t>
  </si>
  <si>
    <t>Risikowert in % nach Maßnahmen:</t>
  </si>
  <si>
    <t>Risikowert in % vor Maßnahmen:</t>
  </si>
  <si>
    <t>In der Projektklärungsphase / Projektdefinitionsphase wird das Dokument angelegt. Risiken werden systematisch ermittelt, deren Ursache analysiert und eine erste Maßnahmenplanung und -durchführung erfolgt.</t>
  </si>
  <si>
    <t>In der Projektabschlussphase wird das Risikomanagement geschlossen und ausgewertet.</t>
  </si>
  <si>
    <t>Risikoerfassung</t>
  </si>
  <si>
    <t>Risikobewertung</t>
  </si>
  <si>
    <t>Reiter zur visuellen Auswertung der Risikosituation incl. Kennzahlen für das Reporting in einem Risiko-Koordinatensystem.</t>
  </si>
  <si>
    <t>Risikobewertung (Eintrittswahrscheinlichkeit / Tragweite) in % und €.</t>
  </si>
  <si>
    <t xml:space="preserve"> </t>
  </si>
  <si>
    <t>Bearbeitungshinweise:</t>
  </si>
  <si>
    <t>Grundsätzliches methodisches Vorgehen:</t>
  </si>
  <si>
    <t>Bearbeitung im Projektverlauf / Methodisches Vorgehen:</t>
  </si>
  <si>
    <t>Feldbezeichungen / Begriffe, Reiter: Risikoerfassung und Analyse:</t>
  </si>
  <si>
    <t>Neubewertung der Risiken (Eintrittswahrscheinlichkeit neu und Tragweite neu) und Berechnung des neuen Risikowertes.</t>
  </si>
  <si>
    <t>Risikoarten sind Suchfelder, in denen nach Risiken gesucht werden kann: ökologisch, organisatorisch, personell, politisch, technisch, terminlich.</t>
  </si>
  <si>
    <t>Woher stammt das Risiko? Stammt es z. B. aus der Umfeldanalyse, aus der Stakeholderanalyse oder gehört es zu einem Arbeitspaket?</t>
  </si>
  <si>
    <t>Wer ist verantwortlich für die Bearbeitung des Risikos?</t>
  </si>
  <si>
    <t>Tragweite / Schaden in €.</t>
  </si>
  <si>
    <t>Die neue Tragweite / Schaden in € nach Maßnahme.</t>
  </si>
  <si>
    <t>Risikowert absolut vor Maßnahmen:</t>
  </si>
  <si>
    <t>Summe aller Risiken bei Eintritt:</t>
  </si>
  <si>
    <t>=</t>
  </si>
  <si>
    <t>Rückstellungen für das wahrscheiliche Risiko</t>
  </si>
  <si>
    <t>Summe aller Risiken bei Eintritt (ohne Maßnahme):</t>
  </si>
  <si>
    <t>Der tatsächlieche Schaden, wenn keinerlei Maßnahmen durchgeführt werden.</t>
  </si>
  <si>
    <t>Der eintretende Schaden, wenn alle Risiken eintreten, abzüglich der Wirkung der korrektiv wirkenden Maßnahmen.</t>
  </si>
  <si>
    <t>Risikobewertung vor Maßnahmen:</t>
  </si>
  <si>
    <t>Risikobewertung nach Maßnahmen:</t>
  </si>
  <si>
    <t xml:space="preserve">Summe aller Risiken bei Eintritt: </t>
  </si>
  <si>
    <t>In dem Fall, dass alle Risiken eintreten, liegt der tatsächliche Schaden vor.</t>
  </si>
  <si>
    <t>Rückstellungen bei 100% Absicherung aller Risiken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</si>
</sst>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\ &quot;€&quot;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/>
      <diagonal/>
    </border>
  </borders>
  <cellStyleXfs count="4">
    <xf numFmtId="0" fontId="0" fillId="0" borderId="0"/>
    <xf numFmtId="0" fontId="4" fillId="2" borderId="1" applyNumberFormat="0" applyAlignment="0" applyProtection="0"/>
    <xf numFmtId="0" fontId="4" fillId="4" borderId="1" applyNumberFormat="0" applyAlignment="0" applyProtection="0"/>
    <xf numFmtId="0" fontId="4" fillId="3" borderId="2" applyNumberFormat="0" applyAlignment="0" applyProtection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/>
    <xf numFmtId="165" fontId="4" fillId="2" borderId="1" xfId="1" applyNumberFormat="1"/>
    <xf numFmtId="165" fontId="4" fillId="4" borderId="1" xfId="2" applyNumberFormat="1"/>
    <xf numFmtId="164" fontId="4" fillId="2" borderId="1" xfId="1" applyNumberFormat="1" applyAlignment="1">
      <alignment horizontal="center"/>
    </xf>
    <xf numFmtId="165" fontId="4" fillId="3" borderId="2" xfId="3" applyNumberFormat="1"/>
    <xf numFmtId="164" fontId="4" fillId="3" borderId="2" xfId="3" applyNumberFormat="1"/>
    <xf numFmtId="4" fontId="4" fillId="4" borderId="1" xfId="2" applyNumberFormat="1"/>
    <xf numFmtId="0" fontId="4" fillId="2" borderId="1" xfId="1" applyAlignment="1">
      <alignment wrapText="1"/>
    </xf>
    <xf numFmtId="0" fontId="4" fillId="3" borderId="2" xfId="3" applyAlignment="1">
      <alignment wrapText="1"/>
    </xf>
    <xf numFmtId="0" fontId="4" fillId="3" borderId="2" xfId="3" applyNumberFormat="1" applyAlignment="1">
      <alignment wrapText="1"/>
    </xf>
    <xf numFmtId="0" fontId="4" fillId="2" borderId="1" xfId="1"/>
    <xf numFmtId="0" fontId="4" fillId="3" borderId="2" xfId="3"/>
    <xf numFmtId="0" fontId="4" fillId="3" borderId="2" xfId="3" applyNumberFormat="1"/>
    <xf numFmtId="166" fontId="4" fillId="3" borderId="2" xfId="3" applyNumberFormat="1"/>
    <xf numFmtId="10" fontId="4" fillId="3" borderId="2" xfId="3" applyNumberFormat="1"/>
    <xf numFmtId="0" fontId="2" fillId="5" borderId="3" xfId="0" applyFont="1" applyFill="1" applyBorder="1"/>
    <xf numFmtId="0" fontId="0" fillId="5" borderId="4" xfId="0" applyFill="1" applyBorder="1" applyAlignment="1">
      <alignment wrapText="1"/>
    </xf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0" xfId="0" applyFill="1" applyAlignment="1">
      <alignment wrapText="1"/>
    </xf>
    <xf numFmtId="0" fontId="0" fillId="5" borderId="0" xfId="0" applyFill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 applyAlignment="1">
      <alignment wrapText="1"/>
    </xf>
    <xf numFmtId="0" fontId="0" fillId="5" borderId="9" xfId="0" applyFill="1" applyBorder="1"/>
    <xf numFmtId="0" fontId="0" fillId="5" borderId="10" xfId="0" applyFill="1" applyBorder="1"/>
    <xf numFmtId="0" fontId="4" fillId="2" borderId="1" xfId="1" applyAlignment="1">
      <alignment vertical="center"/>
    </xf>
    <xf numFmtId="0" fontId="4" fillId="2" borderId="11" xfId="1" applyBorder="1" applyAlignment="1">
      <alignment wrapText="1"/>
    </xf>
    <xf numFmtId="0" fontId="4" fillId="2" borderId="12" xfId="1" applyBorder="1" applyAlignment="1">
      <alignment wrapText="1"/>
    </xf>
    <xf numFmtId="0" fontId="4" fillId="2" borderId="12" xfId="1" applyBorder="1" applyAlignment="1">
      <alignment vertical="center"/>
    </xf>
    <xf numFmtId="0" fontId="4" fillId="2" borderId="13" xfId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left"/>
    </xf>
    <xf numFmtId="14" fontId="0" fillId="0" borderId="14" xfId="0" applyNumberForma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left" wrapText="1"/>
    </xf>
    <xf numFmtId="0" fontId="0" fillId="0" borderId="19" xfId="0" applyBorder="1" applyAlignment="1">
      <alignment horizontal="center"/>
    </xf>
    <xf numFmtId="0" fontId="2" fillId="0" borderId="18" xfId="0" applyFont="1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8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left" wrapText="1"/>
    </xf>
    <xf numFmtId="0" fontId="0" fillId="0" borderId="22" xfId="0" applyBorder="1" applyAlignment="1">
      <alignment horizontal="center"/>
    </xf>
    <xf numFmtId="0" fontId="4" fillId="2" borderId="23" xfId="1" applyBorder="1"/>
    <xf numFmtId="0" fontId="4" fillId="2" borderId="24" xfId="1" applyBorder="1"/>
    <xf numFmtId="0" fontId="4" fillId="4" borderId="25" xfId="2" applyBorder="1"/>
    <xf numFmtId="0" fontId="4" fillId="4" borderId="26" xfId="2" applyBorder="1"/>
    <xf numFmtId="0" fontId="4" fillId="3" borderId="27" xfId="3" applyBorder="1"/>
    <xf numFmtId="0" fontId="4" fillId="3" borderId="28" xfId="3" applyBorder="1"/>
    <xf numFmtId="165" fontId="4" fillId="2" borderId="29" xfId="1" applyNumberFormat="1" applyBorder="1"/>
    <xf numFmtId="0" fontId="4" fillId="3" borderId="30" xfId="3" applyNumberFormat="1" applyBorder="1" applyAlignment="1">
      <alignment wrapText="1"/>
    </xf>
    <xf numFmtId="164" fontId="4" fillId="2" borderId="12" xfId="1" applyNumberFormat="1" applyBorder="1" applyAlignment="1">
      <alignment horizontal="center"/>
    </xf>
    <xf numFmtId="165" fontId="4" fillId="2" borderId="12" xfId="1" applyNumberFormat="1" applyBorder="1"/>
    <xf numFmtId="165" fontId="4" fillId="4" borderId="12" xfId="2" applyNumberFormat="1" applyBorder="1"/>
    <xf numFmtId="0" fontId="4" fillId="2" borderId="12" xfId="1" applyBorder="1"/>
    <xf numFmtId="0" fontId="4" fillId="3" borderId="30" xfId="3" applyNumberFormat="1" applyBorder="1"/>
    <xf numFmtId="0" fontId="0" fillId="0" borderId="22" xfId="0" applyBorder="1" applyAlignment="1">
      <alignment horizontal="center" vertical="center"/>
    </xf>
    <xf numFmtId="0" fontId="4" fillId="3" borderId="31" xfId="3" applyBorder="1" applyAlignment="1">
      <alignment wrapText="1"/>
    </xf>
    <xf numFmtId="164" fontId="4" fillId="2" borderId="32" xfId="1" applyNumberFormat="1" applyBorder="1" applyAlignment="1">
      <alignment horizontal="center"/>
    </xf>
    <xf numFmtId="165" fontId="4" fillId="2" borderId="32" xfId="1" applyNumberFormat="1" applyBorder="1"/>
    <xf numFmtId="165" fontId="4" fillId="4" borderId="32" xfId="2" applyNumberFormat="1" applyBorder="1"/>
    <xf numFmtId="0" fontId="4" fillId="2" borderId="32" xfId="1" applyBorder="1"/>
    <xf numFmtId="0" fontId="4" fillId="2" borderId="32" xfId="1" applyBorder="1" applyAlignment="1">
      <alignment wrapText="1"/>
    </xf>
    <xf numFmtId="0" fontId="4" fillId="3" borderId="31" xfId="3" applyBorder="1"/>
    <xf numFmtId="164" fontId="4" fillId="2" borderId="33" xfId="1" applyNumberFormat="1" applyBorder="1" applyAlignment="1">
      <alignment horizontal="center"/>
    </xf>
    <xf numFmtId="0" fontId="0" fillId="0" borderId="34" xfId="0" applyBorder="1" applyAlignment="1">
      <alignment horizontal="center" vertical="center"/>
    </xf>
    <xf numFmtId="164" fontId="4" fillId="2" borderId="35" xfId="1" applyNumberFormat="1" applyBorder="1" applyAlignment="1">
      <alignment horizontal="center"/>
    </xf>
    <xf numFmtId="165" fontId="0" fillId="0" borderId="34" xfId="0" applyNumberFormat="1" applyBorder="1"/>
    <xf numFmtId="165" fontId="0" fillId="0" borderId="0" xfId="0" applyNumberFormat="1"/>
    <xf numFmtId="165" fontId="0" fillId="0" borderId="36" xfId="0" applyNumberFormat="1" applyBorder="1"/>
    <xf numFmtId="0" fontId="0" fillId="0" borderId="37" xfId="0" applyBorder="1"/>
    <xf numFmtId="0" fontId="1" fillId="0" borderId="17" xfId="0" applyFont="1" applyBorder="1"/>
    <xf numFmtId="0" fontId="1" fillId="0" borderId="37" xfId="0" applyFont="1" applyBorder="1"/>
    <xf numFmtId="10" fontId="1" fillId="0" borderId="37" xfId="0" applyNumberFormat="1" applyFont="1" applyBorder="1" applyAlignment="1">
      <alignment horizontal="center" vertical="center"/>
    </xf>
    <xf numFmtId="165" fontId="1" fillId="6" borderId="37" xfId="0" applyNumberFormat="1" applyFont="1" applyFill="1" applyBorder="1"/>
    <xf numFmtId="165" fontId="4" fillId="2" borderId="38" xfId="1" applyNumberFormat="1" applyBorder="1"/>
    <xf numFmtId="165" fontId="0" fillId="0" borderId="22" xfId="0" applyNumberFormat="1" applyBorder="1"/>
    <xf numFmtId="165" fontId="4" fillId="4" borderId="33" xfId="2" applyNumberFormat="1" applyBorder="1"/>
    <xf numFmtId="165" fontId="1" fillId="6" borderId="17" xfId="0" applyNumberFormat="1" applyFont="1" applyFill="1" applyBorder="1"/>
    <xf numFmtId="0" fontId="0" fillId="0" borderId="0" xfId="0" applyAlignment="1">
      <alignment horizontal="center"/>
    </xf>
  </cellXfs>
  <cellStyles count="4">
    <cellStyle name="Berechnung" xfId="2" builtinId="22" customBuiltin="1"/>
    <cellStyle name="Eingabe" xfId="1" builtinId="20" customBuiltin="1"/>
    <cellStyle name="Standard" xfId="0" builtinId="0"/>
    <cellStyle name="Verknüpfte Zelle" xfId="3" builtinId="24" customBuiltin="1"/>
  </cellStyles>
  <dxfs count="41">
    <dxf>
      <numFmt numFmtId="165" formatCode="#,##0\ &quot;€&quot;"/>
      <border diagonalUp="0" diagonalDown="0" outline="0">
        <left style="thin">
          <color rgb="FF7F7F7F"/>
        </left>
        <right style="thin">
          <color indexed="64"/>
        </right>
        <top style="thin">
          <color indexed="64"/>
        </top>
        <bottom style="thin">
          <color rgb="FF7F7F7F"/>
        </bottom>
      </border>
    </dxf>
    <dxf>
      <numFmt numFmtId="165" formatCode="#,##0\ &quot;€&quot;"/>
    </dxf>
    <dxf>
      <numFmt numFmtId="165" formatCode="#,##0\ &quot;€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165" formatCode="#,##0\ &quot;€&quot;"/>
    </dxf>
    <dxf>
      <numFmt numFmtId="165" formatCode="#,##0\ &quot;€&quot;"/>
      <border diagonalUp="0" diagonalDown="0" outline="0">
        <left/>
        <right style="thin">
          <color indexed="64"/>
        </right>
        <top/>
        <bottom/>
      </border>
    </dxf>
    <dxf>
      <numFmt numFmtId="164" formatCode="0.0%"/>
      <alignment horizontal="center" vertical="bottom" textRotation="0" wrapText="0" indent="0" justifyLastLine="0" shrinkToFit="0" readingOrder="0"/>
    </dxf>
    <dxf>
      <numFmt numFmtId="165" formatCode="#,##0\ &quot;€&quot;"/>
      <border diagonalUp="0" diagonalDown="0" outline="0">
        <left style="thin">
          <color rgb="FF7F7F7F"/>
        </left>
        <right style="thin">
          <color rgb="FF7F7F7F"/>
        </right>
        <top style="thin">
          <color rgb="FF7F7F7F"/>
        </top>
        <bottom style="thin">
          <color rgb="FF7F7F7F"/>
        </bottom>
      </border>
    </dxf>
    <dxf>
      <numFmt numFmtId="165" formatCode="#,##0\ &quot;€&quot;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border diagonalUp="0" diagonalDown="0" outline="0">
        <left/>
        <right/>
        <top/>
        <bottom/>
      </border>
    </dxf>
    <dxf>
      <numFmt numFmtId="0" formatCode="General"/>
    </dxf>
    <dxf>
      <numFmt numFmtId="165" formatCode="#,##0\ &quot;€&quot;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numFmt numFmtId="165" formatCode="#,##0\ &quot;€&quot;"/>
      <border diagonalUp="0" diagonalDown="0" outline="0">
        <left/>
        <right/>
        <top/>
        <bottom/>
      </border>
    </dxf>
    <dxf>
      <numFmt numFmtId="165" formatCode="#,##0\ &quot;€&quot;"/>
      <border diagonalUp="0" diagonalDown="0" outline="0">
        <left/>
        <right/>
        <top/>
        <bottom/>
      </border>
    </dxf>
    <dxf>
      <numFmt numFmtId="165" formatCode="#,##0\ &quot;€&quot;"/>
      <border diagonalUp="0" diagonalDown="0" outline="0">
        <left style="thin">
          <color rgb="FF7F7F7F"/>
        </left>
        <right style="thin">
          <color rgb="FF7F7F7F"/>
        </right>
        <top style="thin">
          <color rgb="FF7F7F7F"/>
        </top>
        <bottom style="thin">
          <color rgb="FF7F7F7F"/>
        </bottom>
      </border>
    </dxf>
    <dxf>
      <border diagonalUp="0" diagonalDown="0" outline="0">
        <left/>
        <right/>
        <top/>
        <bottom/>
      </border>
    </dxf>
    <dxf>
      <numFmt numFmtId="165" formatCode="#,##0\ &quot;€&quot;"/>
    </dxf>
    <dxf>
      <numFmt numFmtId="165" formatCode="#,##0\ &quot;€&quot;"/>
      <border diagonalUp="0" diagonalDown="0" outline="0">
        <left/>
        <right/>
        <top/>
        <bottom/>
      </border>
    </dxf>
    <dxf>
      <numFmt numFmtId="164" formatCode="0.0%"/>
      <alignment horizontal="center" vertical="bottom" textRotation="0" wrapText="0" indent="0" justifyLastLine="0" shrinkToFit="0" readingOrder="0"/>
    </dxf>
    <dxf>
      <numFmt numFmtId="165" formatCode="#,##0\ &quot;€&quot;"/>
      <border diagonalUp="0" diagonalDown="0" outline="0">
        <left/>
        <right/>
        <top/>
        <bottom/>
      </border>
    </dxf>
    <dxf>
      <numFmt numFmtId="0" formatCode="General"/>
      <alignment horizontal="general" vertical="bottom" textRotation="0" wrapText="1" indent="0" justifyLastLine="0" shrinkToFit="0" readingOrder="0"/>
    </dxf>
    <dxf>
      <numFmt numFmtId="165" formatCode="#,##0\ &quot;€&quot;"/>
      <border diagonalUp="0" diagonalDown="0" outline="0">
        <left style="thin">
          <color indexed="64"/>
        </left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</dxf>
    <dxf>
      <numFmt numFmtId="165" formatCode="#,##0\ &quot;€&quot;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Risiken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B0B5BDA-4EAD-484A-86B1-1144B18DBE7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4C0-464D-8151-55B0F1A7217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0FA19E0-4194-4B32-96DA-251044FB954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4C0-464D-8151-55B0F1A7217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4F7459C-7E5C-4BBC-AC6E-61996AF45B4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4C0-464D-8151-55B0F1A7217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1CCD1B1-998E-40BF-9F05-FACC790852A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4C0-464D-8151-55B0F1A7217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5E6CA1A-1F43-4E4E-B242-6391A5766A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4C0-464D-8151-55B0F1A7217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FD1B976-2295-49B2-B245-642DD767F90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4C0-464D-8151-55B0F1A7217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8F37F11-C755-47B6-82C8-91A5C4D2AA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4C0-464D-8151-55B0F1A7217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99EECDE-F8DA-4C15-B0F5-66CCC8CB525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4C0-464D-8151-55B0F1A7217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94F8E62-FE7D-4CA0-A861-CEA5438A5B5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4C0-464D-8151-55B0F1A7217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4C0-464D-8151-55B0F1A7217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4C0-464D-8151-55B0F1A7217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4C0-464D-8151-55B0F1A7217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54C0-464D-8151-55B0F1A7217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54C0-464D-8151-55B0F1A7217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54C0-464D-8151-55B0F1A721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'Risikobewertung und Maßnahmen'!$D$10:$D$24</c:f>
              <c:numCache>
                <c:formatCode>0.0%</c:formatCode>
                <c:ptCount val="15"/>
                <c:pt idx="0">
                  <c:v>0.1</c:v>
                </c:pt>
                <c:pt idx="1">
                  <c:v>0.1</c:v>
                </c:pt>
                <c:pt idx="2">
                  <c:v>0.35</c:v>
                </c:pt>
                <c:pt idx="3">
                  <c:v>0.15</c:v>
                </c:pt>
                <c:pt idx="4">
                  <c:v>0.03</c:v>
                </c:pt>
                <c:pt idx="5">
                  <c:v>0.05</c:v>
                </c:pt>
                <c:pt idx="6">
                  <c:v>0.2</c:v>
                </c:pt>
                <c:pt idx="7">
                  <c:v>0.01</c:v>
                </c:pt>
                <c:pt idx="8">
                  <c:v>0.05</c:v>
                </c:pt>
              </c:numCache>
            </c:numRef>
          </c:xVal>
          <c:yVal>
            <c:numRef>
              <c:f>'Risikobewertung und Maßnahmen'!$E$10:$E$24</c:f>
              <c:numCache>
                <c:formatCode>#,##0\ "€"</c:formatCode>
                <c:ptCount val="15"/>
                <c:pt idx="0">
                  <c:v>700000</c:v>
                </c:pt>
                <c:pt idx="1">
                  <c:v>50000</c:v>
                </c:pt>
                <c:pt idx="2">
                  <c:v>400000</c:v>
                </c:pt>
                <c:pt idx="3">
                  <c:v>770000</c:v>
                </c:pt>
                <c:pt idx="4">
                  <c:v>100000</c:v>
                </c:pt>
                <c:pt idx="5">
                  <c:v>140000</c:v>
                </c:pt>
                <c:pt idx="6">
                  <c:v>800000</c:v>
                </c:pt>
                <c:pt idx="7">
                  <c:v>220000</c:v>
                </c:pt>
                <c:pt idx="8">
                  <c:v>600000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'Risikobewertung und Maßnahmen'!$C$10:$C$24</c15:f>
                <c15:dlblRangeCache>
                  <c:ptCount val="15"/>
                  <c:pt idx="0">
                    <c:v>Ausfall DA</c:v>
                  </c:pt>
                  <c:pt idx="1">
                    <c:v>Lieferantenausfall</c:v>
                  </c:pt>
                  <c:pt idx="2">
                    <c:v>Ausfall Produktion</c:v>
                  </c:pt>
                  <c:pt idx="3">
                    <c:v>Zuarbeit AG</c:v>
                  </c:pt>
                  <c:pt idx="4">
                    <c:v>Subunternehmer</c:v>
                  </c:pt>
                  <c:pt idx="5">
                    <c:v>HW-Ausfall</c:v>
                  </c:pt>
                  <c:pt idx="6">
                    <c:v>Personalausfall</c:v>
                  </c:pt>
                  <c:pt idx="7">
                    <c:v>Wetter</c:v>
                  </c:pt>
                  <c:pt idx="8">
                    <c:v>Schnittstellen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54C0-464D-8151-55B0F1A7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53949984"/>
        <c:axId val="-1153948352"/>
      </c:scatterChart>
      <c:scatterChart>
        <c:scatterStyle val="smoothMarker"/>
        <c:varyColors val="0"/>
        <c:ser>
          <c:idx val="1"/>
          <c:order val="1"/>
          <c:tx>
            <c:v>AB-Grenze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4C0-464D-8151-55B0F1A721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Hilfstabellen!$E$12:$E$31</c:f>
              <c:numCache>
                <c:formatCode>0.00%</c:formatCode>
                <c:ptCount val="20"/>
                <c:pt idx="0">
                  <c:v>0.15</c:v>
                </c:pt>
                <c:pt idx="1">
                  <c:v>0.15789473684210525</c:v>
                </c:pt>
                <c:pt idx="2">
                  <c:v>0.16666666666666666</c:v>
                </c:pt>
                <c:pt idx="3">
                  <c:v>0.17647058823529413</c:v>
                </c:pt>
                <c:pt idx="4">
                  <c:v>0.1875</c:v>
                </c:pt>
                <c:pt idx="5">
                  <c:v>0.2</c:v>
                </c:pt>
                <c:pt idx="6">
                  <c:v>0.21428571428571427</c:v>
                </c:pt>
                <c:pt idx="7">
                  <c:v>0.23076923076923078</c:v>
                </c:pt>
                <c:pt idx="8">
                  <c:v>0.25</c:v>
                </c:pt>
                <c:pt idx="9">
                  <c:v>0.27272727272727271</c:v>
                </c:pt>
                <c:pt idx="10">
                  <c:v>0.3</c:v>
                </c:pt>
                <c:pt idx="11">
                  <c:v>0.33333333333333331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xVal>
          <c:yVal>
            <c:numRef>
              <c:f>Hilfstabellen!$D$12:$D$31</c:f>
              <c:numCache>
                <c:formatCode>#,##0.00\ "€"</c:formatCode>
                <c:ptCount val="20"/>
                <c:pt idx="0">
                  <c:v>800000</c:v>
                </c:pt>
                <c:pt idx="1">
                  <c:v>760000</c:v>
                </c:pt>
                <c:pt idx="2">
                  <c:v>720000</c:v>
                </c:pt>
                <c:pt idx="3">
                  <c:v>680000</c:v>
                </c:pt>
                <c:pt idx="4">
                  <c:v>640000</c:v>
                </c:pt>
                <c:pt idx="5">
                  <c:v>600000</c:v>
                </c:pt>
                <c:pt idx="6">
                  <c:v>560000</c:v>
                </c:pt>
                <c:pt idx="7">
                  <c:v>520000</c:v>
                </c:pt>
                <c:pt idx="8">
                  <c:v>480000</c:v>
                </c:pt>
                <c:pt idx="9">
                  <c:v>440000</c:v>
                </c:pt>
                <c:pt idx="10">
                  <c:v>400000</c:v>
                </c:pt>
                <c:pt idx="11">
                  <c:v>360000</c:v>
                </c:pt>
                <c:pt idx="12">
                  <c:v>320000</c:v>
                </c:pt>
                <c:pt idx="13">
                  <c:v>280000</c:v>
                </c:pt>
                <c:pt idx="14">
                  <c:v>240000</c:v>
                </c:pt>
                <c:pt idx="15">
                  <c:v>200000</c:v>
                </c:pt>
                <c:pt idx="16">
                  <c:v>160000</c:v>
                </c:pt>
                <c:pt idx="17">
                  <c:v>120000</c:v>
                </c:pt>
                <c:pt idx="18">
                  <c:v>80000</c:v>
                </c:pt>
                <c:pt idx="19">
                  <c:v>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4C0-464D-8151-55B0F1A7217E}"/>
            </c:ext>
          </c:extLst>
        </c:ser>
        <c:ser>
          <c:idx val="2"/>
          <c:order val="2"/>
          <c:tx>
            <c:v>BC-Grneze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4C0-464D-8151-55B0F1A721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Hilfstabellen!$K$12:$K$31</c:f>
              <c:numCache>
                <c:formatCode>0.00%</c:formatCode>
                <c:ptCount val="20"/>
                <c:pt idx="0">
                  <c:v>2.5000000000000001E-2</c:v>
                </c:pt>
                <c:pt idx="1">
                  <c:v>2.6315789473684209E-2</c:v>
                </c:pt>
                <c:pt idx="2">
                  <c:v>2.7777777777777776E-2</c:v>
                </c:pt>
                <c:pt idx="3">
                  <c:v>2.9411764705882353E-2</c:v>
                </c:pt>
                <c:pt idx="4">
                  <c:v>3.125E-2</c:v>
                </c:pt>
                <c:pt idx="5">
                  <c:v>3.3333333333333333E-2</c:v>
                </c:pt>
                <c:pt idx="6">
                  <c:v>3.5714285714285712E-2</c:v>
                </c:pt>
                <c:pt idx="7">
                  <c:v>3.8461538461538464E-2</c:v>
                </c:pt>
                <c:pt idx="8">
                  <c:v>4.1666666666666664E-2</c:v>
                </c:pt>
                <c:pt idx="9">
                  <c:v>4.5454545454545456E-2</c:v>
                </c:pt>
                <c:pt idx="10">
                  <c:v>0.05</c:v>
                </c:pt>
                <c:pt idx="11">
                  <c:v>5.5555555555555552E-2</c:v>
                </c:pt>
                <c:pt idx="12">
                  <c:v>6.25E-2</c:v>
                </c:pt>
                <c:pt idx="13">
                  <c:v>7.1428571428571425E-2</c:v>
                </c:pt>
                <c:pt idx="14">
                  <c:v>8.3333333333333329E-2</c:v>
                </c:pt>
                <c:pt idx="15">
                  <c:v>0.1</c:v>
                </c:pt>
                <c:pt idx="16">
                  <c:v>0.125</c:v>
                </c:pt>
                <c:pt idx="17">
                  <c:v>0.16666666666666666</c:v>
                </c:pt>
                <c:pt idx="18">
                  <c:v>0.25</c:v>
                </c:pt>
                <c:pt idx="19">
                  <c:v>#N/A</c:v>
                </c:pt>
              </c:numCache>
            </c:numRef>
          </c:xVal>
          <c:yVal>
            <c:numRef>
              <c:f>Hilfstabellen!$J$12:$J$31</c:f>
              <c:numCache>
                <c:formatCode>#,##0.00\ "€"</c:formatCode>
                <c:ptCount val="20"/>
                <c:pt idx="0">
                  <c:v>800000</c:v>
                </c:pt>
                <c:pt idx="1">
                  <c:v>760000</c:v>
                </c:pt>
                <c:pt idx="2">
                  <c:v>720000</c:v>
                </c:pt>
                <c:pt idx="3">
                  <c:v>680000</c:v>
                </c:pt>
                <c:pt idx="4">
                  <c:v>640000</c:v>
                </c:pt>
                <c:pt idx="5">
                  <c:v>600000</c:v>
                </c:pt>
                <c:pt idx="6">
                  <c:v>560000</c:v>
                </c:pt>
                <c:pt idx="7">
                  <c:v>520000</c:v>
                </c:pt>
                <c:pt idx="8">
                  <c:v>480000</c:v>
                </c:pt>
                <c:pt idx="9">
                  <c:v>440000</c:v>
                </c:pt>
                <c:pt idx="10">
                  <c:v>400000</c:v>
                </c:pt>
                <c:pt idx="11">
                  <c:v>360000</c:v>
                </c:pt>
                <c:pt idx="12">
                  <c:v>320000</c:v>
                </c:pt>
                <c:pt idx="13">
                  <c:v>280000</c:v>
                </c:pt>
                <c:pt idx="14">
                  <c:v>240000</c:v>
                </c:pt>
                <c:pt idx="15">
                  <c:v>200000</c:v>
                </c:pt>
                <c:pt idx="16">
                  <c:v>160000</c:v>
                </c:pt>
                <c:pt idx="17">
                  <c:v>120000</c:v>
                </c:pt>
                <c:pt idx="18">
                  <c:v>80000</c:v>
                </c:pt>
                <c:pt idx="19">
                  <c:v>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4C0-464D-8151-55B0F1A7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53949984"/>
        <c:axId val="-1153948352"/>
      </c:scatterChart>
      <c:valAx>
        <c:axId val="-115394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3948352"/>
        <c:crosses val="autoZero"/>
        <c:crossBetween val="midCat"/>
      </c:valAx>
      <c:valAx>
        <c:axId val="-11539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€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3949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Risiken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833D57B-401C-4B85-A47E-0A7366DF8EC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6FC-4FAD-B487-8EA3A16048A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8ECFDA4-0F9E-4864-8239-934A7C3B51D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6FC-4FAD-B487-8EA3A16048A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64440AD-BC42-4F9C-9B2B-CAA04F57B53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6FC-4FAD-B487-8EA3A16048A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661D7EA-ED46-4DAB-B797-C5172BEC01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6FC-4FAD-B487-8EA3A16048A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5E708D0-2F0B-4A19-AFD5-3D31FD4561C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6FC-4FAD-B487-8EA3A16048A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BC2928E-C195-4BD6-BBE2-CB482AEFA3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6FC-4FAD-B487-8EA3A16048A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F629A05-AF06-4FD5-A907-0D240B011C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6FC-4FAD-B487-8EA3A16048A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94057AA-483A-42CE-9794-352F730EF33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6FC-4FAD-B487-8EA3A16048A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84BAA06-8F1E-4C0D-AF03-EB957EE5904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6FC-4FAD-B487-8EA3A16048A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6FC-4FAD-B487-8EA3A16048A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66FC-4FAD-B487-8EA3A16048A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66FC-4FAD-B487-8EA3A16048A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66FC-4FAD-B487-8EA3A16048A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66FC-4FAD-B487-8EA3A16048A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66FC-4FAD-B487-8EA3A16048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'Risikobewertung und Maßnahmen'!$M$10:$M$24</c:f>
              <c:numCache>
                <c:formatCode>0.0%</c:formatCode>
                <c:ptCount val="15"/>
                <c:pt idx="0">
                  <c:v>0.01</c:v>
                </c:pt>
                <c:pt idx="1">
                  <c:v>0.02</c:v>
                </c:pt>
                <c:pt idx="2">
                  <c:v>0.05</c:v>
                </c:pt>
                <c:pt idx="3">
                  <c:v>0.15</c:v>
                </c:pt>
                <c:pt idx="4">
                  <c:v>0.03</c:v>
                </c:pt>
                <c:pt idx="5">
                  <c:v>5.0000000000000001E-3</c:v>
                </c:pt>
                <c:pt idx="6">
                  <c:v>0.02</c:v>
                </c:pt>
                <c:pt idx="7">
                  <c:v>0.01</c:v>
                </c:pt>
                <c:pt idx="8">
                  <c:v>0.05</c:v>
                </c:pt>
              </c:numCache>
            </c:numRef>
          </c:xVal>
          <c:yVal>
            <c:numRef>
              <c:f>'Risikobewertung und Maßnahmen'!$N$10:$N$24</c:f>
              <c:numCache>
                <c:formatCode>#,##0\ "€"</c:formatCode>
                <c:ptCount val="15"/>
                <c:pt idx="0">
                  <c:v>700000</c:v>
                </c:pt>
                <c:pt idx="1">
                  <c:v>50000</c:v>
                </c:pt>
                <c:pt idx="2">
                  <c:v>400000</c:v>
                </c:pt>
                <c:pt idx="3">
                  <c:v>300000</c:v>
                </c:pt>
                <c:pt idx="4">
                  <c:v>100000</c:v>
                </c:pt>
                <c:pt idx="5">
                  <c:v>140000</c:v>
                </c:pt>
                <c:pt idx="6">
                  <c:v>800000</c:v>
                </c:pt>
                <c:pt idx="7">
                  <c:v>220000</c:v>
                </c:pt>
                <c:pt idx="8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'Risikobewertung und Maßnahmen'!$C$10:$C$24</c15:f>
                <c15:dlblRangeCache>
                  <c:ptCount val="15"/>
                  <c:pt idx="0">
                    <c:v>Ausfall DA</c:v>
                  </c:pt>
                  <c:pt idx="1">
                    <c:v>Lieferantenausfall</c:v>
                  </c:pt>
                  <c:pt idx="2">
                    <c:v>Ausfall Produktion</c:v>
                  </c:pt>
                  <c:pt idx="3">
                    <c:v>Zuarbeit AG</c:v>
                  </c:pt>
                  <c:pt idx="4">
                    <c:v>Subunternehmer</c:v>
                  </c:pt>
                  <c:pt idx="5">
                    <c:v>HW-Ausfall</c:v>
                  </c:pt>
                  <c:pt idx="6">
                    <c:v>Personalausfall</c:v>
                  </c:pt>
                  <c:pt idx="7">
                    <c:v>Wetter</c:v>
                  </c:pt>
                  <c:pt idx="8">
                    <c:v>Schnittstellen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66FC-4FAD-B487-8EA3A1604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53943456"/>
        <c:axId val="-1153941280"/>
      </c:scatterChart>
      <c:scatterChart>
        <c:scatterStyle val="smoothMarker"/>
        <c:varyColors val="0"/>
        <c:ser>
          <c:idx val="1"/>
          <c:order val="1"/>
          <c:tx>
            <c:v>AB-Grenze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FC-4FAD-B487-8EA3A16048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Hilfstabellen!$E$12:$E$31</c:f>
              <c:numCache>
                <c:formatCode>0.00%</c:formatCode>
                <c:ptCount val="20"/>
                <c:pt idx="0">
                  <c:v>0.15</c:v>
                </c:pt>
                <c:pt idx="1">
                  <c:v>0.15789473684210525</c:v>
                </c:pt>
                <c:pt idx="2">
                  <c:v>0.16666666666666666</c:v>
                </c:pt>
                <c:pt idx="3">
                  <c:v>0.17647058823529413</c:v>
                </c:pt>
                <c:pt idx="4">
                  <c:v>0.1875</c:v>
                </c:pt>
                <c:pt idx="5">
                  <c:v>0.2</c:v>
                </c:pt>
                <c:pt idx="6">
                  <c:v>0.21428571428571427</c:v>
                </c:pt>
                <c:pt idx="7">
                  <c:v>0.23076923076923078</c:v>
                </c:pt>
                <c:pt idx="8">
                  <c:v>0.25</c:v>
                </c:pt>
                <c:pt idx="9">
                  <c:v>0.27272727272727271</c:v>
                </c:pt>
                <c:pt idx="10">
                  <c:v>0.3</c:v>
                </c:pt>
                <c:pt idx="11">
                  <c:v>0.33333333333333331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xVal>
          <c:yVal>
            <c:numRef>
              <c:f>Hilfstabellen!$D$12:$D$31</c:f>
              <c:numCache>
                <c:formatCode>#,##0.00\ "€"</c:formatCode>
                <c:ptCount val="20"/>
                <c:pt idx="0">
                  <c:v>800000</c:v>
                </c:pt>
                <c:pt idx="1">
                  <c:v>760000</c:v>
                </c:pt>
                <c:pt idx="2">
                  <c:v>720000</c:v>
                </c:pt>
                <c:pt idx="3">
                  <c:v>680000</c:v>
                </c:pt>
                <c:pt idx="4">
                  <c:v>640000</c:v>
                </c:pt>
                <c:pt idx="5">
                  <c:v>600000</c:v>
                </c:pt>
                <c:pt idx="6">
                  <c:v>560000</c:v>
                </c:pt>
                <c:pt idx="7">
                  <c:v>520000</c:v>
                </c:pt>
                <c:pt idx="8">
                  <c:v>480000</c:v>
                </c:pt>
                <c:pt idx="9">
                  <c:v>440000</c:v>
                </c:pt>
                <c:pt idx="10">
                  <c:v>400000</c:v>
                </c:pt>
                <c:pt idx="11">
                  <c:v>360000</c:v>
                </c:pt>
                <c:pt idx="12">
                  <c:v>320000</c:v>
                </c:pt>
                <c:pt idx="13">
                  <c:v>280000</c:v>
                </c:pt>
                <c:pt idx="14">
                  <c:v>240000</c:v>
                </c:pt>
                <c:pt idx="15">
                  <c:v>200000</c:v>
                </c:pt>
                <c:pt idx="16">
                  <c:v>160000</c:v>
                </c:pt>
                <c:pt idx="17">
                  <c:v>120000</c:v>
                </c:pt>
                <c:pt idx="18">
                  <c:v>80000</c:v>
                </c:pt>
                <c:pt idx="19">
                  <c:v>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66FC-4FAD-B487-8EA3A16048AE}"/>
            </c:ext>
          </c:extLst>
        </c:ser>
        <c:ser>
          <c:idx val="2"/>
          <c:order val="2"/>
          <c:tx>
            <c:v>BC-Grneze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FC-4FAD-B487-8EA3A16048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Hilfstabellen!$K$12:$K$31</c:f>
              <c:numCache>
                <c:formatCode>0.00%</c:formatCode>
                <c:ptCount val="20"/>
                <c:pt idx="0">
                  <c:v>2.5000000000000001E-2</c:v>
                </c:pt>
                <c:pt idx="1">
                  <c:v>2.6315789473684209E-2</c:v>
                </c:pt>
                <c:pt idx="2">
                  <c:v>2.7777777777777776E-2</c:v>
                </c:pt>
                <c:pt idx="3">
                  <c:v>2.9411764705882353E-2</c:v>
                </c:pt>
                <c:pt idx="4">
                  <c:v>3.125E-2</c:v>
                </c:pt>
                <c:pt idx="5">
                  <c:v>3.3333333333333333E-2</c:v>
                </c:pt>
                <c:pt idx="6">
                  <c:v>3.5714285714285712E-2</c:v>
                </c:pt>
                <c:pt idx="7">
                  <c:v>3.8461538461538464E-2</c:v>
                </c:pt>
                <c:pt idx="8">
                  <c:v>4.1666666666666664E-2</c:v>
                </c:pt>
                <c:pt idx="9">
                  <c:v>4.5454545454545456E-2</c:v>
                </c:pt>
                <c:pt idx="10">
                  <c:v>0.05</c:v>
                </c:pt>
                <c:pt idx="11">
                  <c:v>5.5555555555555552E-2</c:v>
                </c:pt>
                <c:pt idx="12">
                  <c:v>6.25E-2</c:v>
                </c:pt>
                <c:pt idx="13">
                  <c:v>7.1428571428571425E-2</c:v>
                </c:pt>
                <c:pt idx="14">
                  <c:v>8.3333333333333329E-2</c:v>
                </c:pt>
                <c:pt idx="15">
                  <c:v>0.1</c:v>
                </c:pt>
                <c:pt idx="16">
                  <c:v>0.125</c:v>
                </c:pt>
                <c:pt idx="17">
                  <c:v>0.16666666666666666</c:v>
                </c:pt>
                <c:pt idx="18">
                  <c:v>0.25</c:v>
                </c:pt>
                <c:pt idx="19">
                  <c:v>#N/A</c:v>
                </c:pt>
              </c:numCache>
            </c:numRef>
          </c:xVal>
          <c:yVal>
            <c:numRef>
              <c:f>Hilfstabellen!$J$12:$J$31</c:f>
              <c:numCache>
                <c:formatCode>#,##0.00\ "€"</c:formatCode>
                <c:ptCount val="20"/>
                <c:pt idx="0">
                  <c:v>800000</c:v>
                </c:pt>
                <c:pt idx="1">
                  <c:v>760000</c:v>
                </c:pt>
                <c:pt idx="2">
                  <c:v>720000</c:v>
                </c:pt>
                <c:pt idx="3">
                  <c:v>680000</c:v>
                </c:pt>
                <c:pt idx="4">
                  <c:v>640000</c:v>
                </c:pt>
                <c:pt idx="5">
                  <c:v>600000</c:v>
                </c:pt>
                <c:pt idx="6">
                  <c:v>560000</c:v>
                </c:pt>
                <c:pt idx="7">
                  <c:v>520000</c:v>
                </c:pt>
                <c:pt idx="8">
                  <c:v>480000</c:v>
                </c:pt>
                <c:pt idx="9">
                  <c:v>440000</c:v>
                </c:pt>
                <c:pt idx="10">
                  <c:v>400000</c:v>
                </c:pt>
                <c:pt idx="11">
                  <c:v>360000</c:v>
                </c:pt>
                <c:pt idx="12">
                  <c:v>320000</c:v>
                </c:pt>
                <c:pt idx="13">
                  <c:v>280000</c:v>
                </c:pt>
                <c:pt idx="14">
                  <c:v>240000</c:v>
                </c:pt>
                <c:pt idx="15">
                  <c:v>200000</c:v>
                </c:pt>
                <c:pt idx="16">
                  <c:v>160000</c:v>
                </c:pt>
                <c:pt idx="17">
                  <c:v>120000</c:v>
                </c:pt>
                <c:pt idx="18">
                  <c:v>80000</c:v>
                </c:pt>
                <c:pt idx="19">
                  <c:v>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66FC-4FAD-B487-8EA3A1604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53943456"/>
        <c:axId val="-1153941280"/>
      </c:scatterChart>
      <c:valAx>
        <c:axId val="-115394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3941280"/>
        <c:crosses val="autoZero"/>
        <c:crossBetween val="midCat"/>
      </c:valAx>
      <c:valAx>
        <c:axId val="-115394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€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394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8</xdr:col>
      <xdr:colOff>0</xdr:colOff>
      <xdr:row>41</xdr:row>
      <xdr:rowOff>103717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16</xdr:col>
      <xdr:colOff>0</xdr:colOff>
      <xdr:row>41</xdr:row>
      <xdr:rowOff>103717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e3" displayName="Tabelle3" ref="B10:F25" totalsRowShown="0" headerRowDxfId="40" headerRowBorderDxfId="39" tableBorderDxfId="38" totalsRowBorderDxfId="37">
  <autoFilter ref="B10:F25" xr:uid="{00000000-0009-0000-0100-000003000000}"/>
  <tableColumns count="5">
    <tableColumn id="1" xr3:uid="{00000000-0010-0000-0000-000001000000}" name="Version" dataDxfId="36"/>
    <tableColumn id="2" xr3:uid="{00000000-0010-0000-0000-000002000000}" name="Datum" dataDxfId="35"/>
    <tableColumn id="3" xr3:uid="{00000000-0010-0000-0000-000003000000}" name="Name" dataDxfId="34"/>
    <tableColumn id="4" xr3:uid="{00000000-0010-0000-0000-000004000000}" name="Änderung" dataDxfId="33"/>
    <tableColumn id="5" xr3:uid="{00000000-0010-0000-0000-000005000000}" name="Status" dataDxfId="3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B9:I24" tableBorderDxfId="31">
  <autoFilter ref="B9:I24" xr:uid="{00000000-0009-0000-0100-000001000000}"/>
  <tableColumns count="8">
    <tableColumn id="1" xr3:uid="{00000000-0010-0000-0100-000001000000}" name="Nr." totalsRowLabel="Ergebnis" dataDxfId="30"/>
    <tableColumn id="2" xr3:uid="{00000000-0010-0000-0100-000002000000}" name="Risikobezeichnung" dataDxfId="29" dataCellStyle="Eingabe"/>
    <tableColumn id="3" xr3:uid="{00000000-0010-0000-0100-000003000000}" name="Risikobeschreibung" dataDxfId="28" dataCellStyle="Eingabe"/>
    <tableColumn id="4" xr3:uid="{00000000-0010-0000-0100-000004000000}" name="Risikoart" dataCellStyle="Eingabe"/>
    <tableColumn id="9" xr3:uid="{00000000-0010-0000-0100-000009000000}" name="Bezüge" dataCellStyle="Eingabe"/>
    <tableColumn id="5" xr3:uid="{00000000-0010-0000-0100-000005000000}" name="Ursachenanalyse" dataDxfId="27" dataCellStyle="Eingabe"/>
    <tableColumn id="6" xr3:uid="{00000000-0010-0000-0100-000006000000}" name="Auswirkungen" dataDxfId="26" dataCellStyle="Eingabe"/>
    <tableColumn id="8" xr3:uid="{00000000-0010-0000-0100-000008000000}" name="Verantwortlich" totalsRowFunction="count" dataDxfId="25" dataCellStyle="Eingab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elle2" displayName="Tabelle2" ref="B9:O25" totalsRowCount="1" totalsRowDxfId="24">
  <autoFilter ref="B9:O24" xr:uid="{00000000-0009-0000-0100-000002000000}"/>
  <tableColumns count="14">
    <tableColumn id="1" xr3:uid="{00000000-0010-0000-0200-000001000000}" name="Nr." totalsRowLabel="Ergebnisse:" dataDxfId="23" totalsRowDxfId="22">
      <calculatedColumnFormula>'Risikoerfassung und Analyse'!B10</calculatedColumnFormula>
    </tableColumn>
    <tableColumn id="2" xr3:uid="{00000000-0010-0000-0200-000002000000}" name="Risikobezeichnung" dataDxfId="21" totalsRowDxfId="20" dataCellStyle="Verknüpfte Zelle">
      <calculatedColumnFormula>'Risikoerfassung und Analyse'!C10</calculatedColumnFormula>
    </tableColumn>
    <tableColumn id="3" xr3:uid="{00000000-0010-0000-0200-000003000000}" name="EW in %" dataDxfId="19" totalsRowDxfId="18" dataCellStyle="Eingabe"/>
    <tableColumn id="4" xr3:uid="{00000000-0010-0000-0200-000004000000}" name="TW in €" totalsRowLabel="Risikowert:" dataDxfId="17" totalsRowDxfId="16" dataCellStyle="Eingabe"/>
    <tableColumn id="5" xr3:uid="{00000000-0010-0000-0200-000005000000}" name="Risikowert" totalsRowFunction="custom" totalsRowDxfId="15" dataCellStyle="Berechnung" totalsRowCellStyle="Berechnung">
      <calculatedColumnFormula>Tabelle2[[#This Row],[TW in €]]*Tabelle2[[#This Row],[EW in %]]</calculatedColumnFormula>
      <totalsRowFormula>SUM(Tabelle2[Risikowert])</totalsRowFormula>
    </tableColumn>
    <tableColumn id="6" xr3:uid="{00000000-0010-0000-0200-000006000000}" name="Strategie" totalsRowDxfId="14" dataCellStyle="Eingabe"/>
    <tableColumn id="7" xr3:uid="{00000000-0010-0000-0200-000007000000}" name="Wirkung" totalsRowDxfId="13" dataCellStyle="Eingabe"/>
    <tableColumn id="8" xr3:uid="{00000000-0010-0000-0200-000008000000}" name="Maßnahme" dataDxfId="12" totalsRowDxfId="11" dataCellStyle="Eingabe"/>
    <tableColumn id="13" xr3:uid="{00000000-0010-0000-0200-00000D000000}" name="Verantwortlich" dataDxfId="10" totalsRowDxfId="9" dataCellStyle="Verknüpfte Zelle">
      <calculatedColumnFormula>'Risikoerfassung und Analyse'!I10</calculatedColumnFormula>
    </tableColumn>
    <tableColumn id="14" xr3:uid="{00000000-0010-0000-0200-00000E000000}" name="Status" totalsRowLabel="Risikobudget:" dataDxfId="8" totalsRowDxfId="7" dataCellStyle="Eingabe"/>
    <tableColumn id="9" xr3:uid="{00000000-0010-0000-0200-000009000000}" name="Kosten der Maßnahme" totalsRowFunction="custom" totalsRowDxfId="6" dataCellStyle="Berechnung" totalsRowCellStyle="Berechnung">
      <totalsRowFormula>SUM(Tabelle2[Kosten der Maßnahme])</totalsRowFormula>
    </tableColumn>
    <tableColumn id="10" xr3:uid="{00000000-0010-0000-0200-00000A000000}" name="EW in % neu" dataDxfId="5" totalsRowDxfId="4" dataCellStyle="Eingabe"/>
    <tableColumn id="11" xr3:uid="{00000000-0010-0000-0200-00000B000000}" name="TW in €2" totalsRowLabel="Risikowert neu:" dataDxfId="3" totalsRowDxfId="2" dataCellStyle="Eingabe"/>
    <tableColumn id="12" xr3:uid="{00000000-0010-0000-0200-00000C000000}" name="Risikowert neu" totalsRowFunction="custom" dataDxfId="1" totalsRowDxfId="0" dataCellStyle="Berechnung" totalsRowCellStyle="Berechnung">
      <calculatedColumnFormula>Tabelle2[[#This Row],[TW in €2]]*Tabelle2[[#This Row],[EW in % neu]]</calculatedColumnFormula>
      <totalsRowFormula>SUM(Tabelle2[Risikowert neu])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Q75"/>
  <sheetViews>
    <sheetView tabSelected="1" zoomScale="115" zoomScaleNormal="115" zoomScalePageLayoutView="90" workbookViewId="0">
      <selection activeCell="B1" sqref="B1"/>
    </sheetView>
  </sheetViews>
  <sheetFormatPr baseColWidth="10" defaultColWidth="9.1328125" defaultRowHeight="14.25" x14ac:dyDescent="0.45"/>
  <cols>
    <col min="1" max="1" width="3.3984375" customWidth="1"/>
    <col min="2" max="2" width="8" customWidth="1"/>
    <col min="3" max="3" width="25.59765625" style="4" customWidth="1"/>
    <col min="4" max="4" width="9.73046875" customWidth="1"/>
  </cols>
  <sheetData>
    <row r="1" spans="1:17" x14ac:dyDescent="0.45">
      <c r="A1" t="s">
        <v>211</v>
      </c>
      <c r="B1" t="s">
        <v>211</v>
      </c>
    </row>
    <row r="3" spans="1:17" ht="18" x14ac:dyDescent="0.55000000000000004">
      <c r="B3" s="5" t="s">
        <v>83</v>
      </c>
    </row>
    <row r="4" spans="1:17" x14ac:dyDescent="0.45">
      <c r="C4" s="4" t="s">
        <v>138</v>
      </c>
      <c r="F4" t="s">
        <v>202</v>
      </c>
    </row>
    <row r="5" spans="1:17" x14ac:dyDescent="0.45">
      <c r="F5" t="s">
        <v>161</v>
      </c>
    </row>
    <row r="6" spans="1:17" x14ac:dyDescent="0.45">
      <c r="C6" t="s">
        <v>136</v>
      </c>
      <c r="F6" t="s">
        <v>156</v>
      </c>
    </row>
    <row r="7" spans="1:17" x14ac:dyDescent="0.45">
      <c r="C7" t="s">
        <v>135</v>
      </c>
      <c r="F7" t="s">
        <v>157</v>
      </c>
    </row>
    <row r="8" spans="1:17" x14ac:dyDescent="0.45">
      <c r="C8" t="s">
        <v>137</v>
      </c>
      <c r="F8" t="s">
        <v>209</v>
      </c>
    </row>
    <row r="10" spans="1:17" ht="18.399999999999999" thickBot="1" x14ac:dyDescent="0.6">
      <c r="B10" s="5" t="s">
        <v>213</v>
      </c>
      <c r="N10" s="5" t="s">
        <v>212</v>
      </c>
    </row>
    <row r="11" spans="1:17" x14ac:dyDescent="0.45">
      <c r="C11" t="s">
        <v>87</v>
      </c>
      <c r="O11" s="58" t="s">
        <v>173</v>
      </c>
      <c r="P11" s="59"/>
      <c r="Q11" t="s">
        <v>178</v>
      </c>
    </row>
    <row r="12" spans="1:17" x14ac:dyDescent="0.45">
      <c r="C12" t="s">
        <v>158</v>
      </c>
      <c r="O12" s="60" t="s">
        <v>174</v>
      </c>
      <c r="P12" s="61"/>
      <c r="Q12" t="s">
        <v>179</v>
      </c>
    </row>
    <row r="13" spans="1:17" ht="14.65" thickBot="1" x14ac:dyDescent="0.5">
      <c r="C13" t="s">
        <v>159</v>
      </c>
      <c r="O13" s="62" t="s">
        <v>175</v>
      </c>
      <c r="P13" s="63"/>
      <c r="Q13" t="s">
        <v>176</v>
      </c>
    </row>
    <row r="14" spans="1:17" x14ac:dyDescent="0.45">
      <c r="C14" t="s">
        <v>210</v>
      </c>
      <c r="Q14" t="s">
        <v>177</v>
      </c>
    </row>
    <row r="15" spans="1:17" x14ac:dyDescent="0.45">
      <c r="C15" t="s">
        <v>86</v>
      </c>
    </row>
    <row r="16" spans="1:17" x14ac:dyDescent="0.45">
      <c r="C16" t="s">
        <v>85</v>
      </c>
    </row>
    <row r="17" spans="2:4" x14ac:dyDescent="0.45">
      <c r="C17" t="s">
        <v>216</v>
      </c>
    </row>
    <row r="18" spans="2:4" x14ac:dyDescent="0.45">
      <c r="C18" t="s">
        <v>160</v>
      </c>
    </row>
    <row r="19" spans="2:4" x14ac:dyDescent="0.45">
      <c r="C19" t="s">
        <v>84</v>
      </c>
    </row>
    <row r="20" spans="2:4" x14ac:dyDescent="0.45">
      <c r="C20"/>
    </row>
    <row r="21" spans="2:4" ht="18" x14ac:dyDescent="0.55000000000000004">
      <c r="B21" s="5" t="s">
        <v>214</v>
      </c>
    </row>
    <row r="22" spans="2:4" x14ac:dyDescent="0.45">
      <c r="B22" s="4"/>
      <c r="C22" t="s">
        <v>117</v>
      </c>
    </row>
    <row r="23" spans="2:4" x14ac:dyDescent="0.45">
      <c r="B23" s="4"/>
      <c r="C23" t="s">
        <v>205</v>
      </c>
    </row>
    <row r="24" spans="2:4" x14ac:dyDescent="0.45">
      <c r="B24" s="4"/>
      <c r="C24" t="s">
        <v>88</v>
      </c>
    </row>
    <row r="25" spans="2:4" x14ac:dyDescent="0.45">
      <c r="B25" s="4"/>
      <c r="C25" t="s">
        <v>118</v>
      </c>
    </row>
    <row r="26" spans="2:4" x14ac:dyDescent="0.45">
      <c r="B26" s="4"/>
      <c r="C26" t="s">
        <v>206</v>
      </c>
    </row>
    <row r="28" spans="2:4" ht="18" x14ac:dyDescent="0.55000000000000004">
      <c r="B28" s="5" t="s">
        <v>215</v>
      </c>
      <c r="C28"/>
    </row>
    <row r="29" spans="2:4" x14ac:dyDescent="0.45">
      <c r="C29" t="s">
        <v>90</v>
      </c>
      <c r="D29" t="s">
        <v>112</v>
      </c>
    </row>
    <row r="30" spans="2:4" x14ac:dyDescent="0.45">
      <c r="C30" t="s">
        <v>89</v>
      </c>
      <c r="D30" t="s">
        <v>113</v>
      </c>
    </row>
    <row r="31" spans="2:4" x14ac:dyDescent="0.45">
      <c r="C31" t="s">
        <v>91</v>
      </c>
      <c r="D31" t="s">
        <v>114</v>
      </c>
    </row>
    <row r="32" spans="2:4" x14ac:dyDescent="0.45">
      <c r="C32" t="s">
        <v>92</v>
      </c>
      <c r="D32" t="s">
        <v>217</v>
      </c>
    </row>
    <row r="33" spans="2:4" x14ac:dyDescent="0.45">
      <c r="C33" t="s">
        <v>93</v>
      </c>
      <c r="D33" t="s">
        <v>218</v>
      </c>
    </row>
    <row r="34" spans="2:4" x14ac:dyDescent="0.45">
      <c r="C34" t="s">
        <v>94</v>
      </c>
      <c r="D34" t="s">
        <v>115</v>
      </c>
    </row>
    <row r="35" spans="2:4" x14ac:dyDescent="0.45">
      <c r="C35" t="s">
        <v>95</v>
      </c>
      <c r="D35" t="s">
        <v>116</v>
      </c>
    </row>
    <row r="36" spans="2:4" x14ac:dyDescent="0.45">
      <c r="C36" t="s">
        <v>96</v>
      </c>
      <c r="D36" t="s">
        <v>219</v>
      </c>
    </row>
    <row r="38" spans="2:4" ht="18" x14ac:dyDescent="0.55000000000000004">
      <c r="B38" s="5" t="s">
        <v>97</v>
      </c>
      <c r="C38"/>
    </row>
    <row r="39" spans="2:4" x14ac:dyDescent="0.45">
      <c r="C39" t="s">
        <v>90</v>
      </c>
      <c r="D39" t="s">
        <v>112</v>
      </c>
    </row>
    <row r="40" spans="2:4" x14ac:dyDescent="0.45">
      <c r="C40" t="s">
        <v>89</v>
      </c>
      <c r="D40" t="s">
        <v>113</v>
      </c>
    </row>
    <row r="41" spans="2:4" x14ac:dyDescent="0.45">
      <c r="C41" t="s">
        <v>98</v>
      </c>
      <c r="D41" t="s">
        <v>121</v>
      </c>
    </row>
    <row r="42" spans="2:4" x14ac:dyDescent="0.45">
      <c r="C42" t="s">
        <v>99</v>
      </c>
      <c r="D42" t="s">
        <v>220</v>
      </c>
    </row>
    <row r="43" spans="2:4" x14ac:dyDescent="0.45">
      <c r="C43" t="s">
        <v>20</v>
      </c>
      <c r="D43" t="s">
        <v>100</v>
      </c>
    </row>
    <row r="44" spans="2:4" x14ac:dyDescent="0.45">
      <c r="C44" t="s">
        <v>102</v>
      </c>
      <c r="D44" t="s">
        <v>101</v>
      </c>
    </row>
    <row r="45" spans="2:4" x14ac:dyDescent="0.45">
      <c r="C45" t="s">
        <v>110</v>
      </c>
      <c r="D45" t="s">
        <v>119</v>
      </c>
    </row>
    <row r="46" spans="2:4" x14ac:dyDescent="0.45">
      <c r="C46" t="s">
        <v>19</v>
      </c>
      <c r="D46" t="s">
        <v>120</v>
      </c>
    </row>
    <row r="47" spans="2:4" x14ac:dyDescent="0.45">
      <c r="C47" t="s">
        <v>111</v>
      </c>
      <c r="D47" t="s">
        <v>122</v>
      </c>
    </row>
    <row r="48" spans="2:4" x14ac:dyDescent="0.45">
      <c r="C48" t="s">
        <v>96</v>
      </c>
      <c r="D48" t="s">
        <v>123</v>
      </c>
    </row>
    <row r="49" spans="2:6" x14ac:dyDescent="0.45">
      <c r="C49" t="s">
        <v>103</v>
      </c>
      <c r="D49" t="s">
        <v>124</v>
      </c>
    </row>
    <row r="50" spans="2:6" x14ac:dyDescent="0.45">
      <c r="C50" t="s">
        <v>104</v>
      </c>
      <c r="D50" t="s">
        <v>105</v>
      </c>
    </row>
    <row r="51" spans="2:6" x14ac:dyDescent="0.45">
      <c r="C51" t="s">
        <v>106</v>
      </c>
      <c r="D51" t="s">
        <v>108</v>
      </c>
    </row>
    <row r="52" spans="2:6" x14ac:dyDescent="0.45">
      <c r="C52" t="s">
        <v>107</v>
      </c>
      <c r="D52" t="s">
        <v>221</v>
      </c>
    </row>
    <row r="53" spans="2:6" x14ac:dyDescent="0.45">
      <c r="C53" t="s">
        <v>18</v>
      </c>
      <c r="D53" t="s">
        <v>109</v>
      </c>
    </row>
    <row r="54" spans="2:6" x14ac:dyDescent="0.45">
      <c r="C54" t="s">
        <v>226</v>
      </c>
      <c r="F54" t="s">
        <v>227</v>
      </c>
    </row>
    <row r="55" spans="2:6" x14ac:dyDescent="0.45">
      <c r="C55" s="43" t="s">
        <v>223</v>
      </c>
      <c r="E55" t="s">
        <v>228</v>
      </c>
    </row>
    <row r="56" spans="2:6" x14ac:dyDescent="0.45">
      <c r="C56"/>
    </row>
    <row r="57" spans="2:6" ht="18" x14ac:dyDescent="0.55000000000000004">
      <c r="B57" s="5" t="s">
        <v>125</v>
      </c>
      <c r="C57"/>
    </row>
    <row r="58" spans="2:6" x14ac:dyDescent="0.45">
      <c r="C58" t="s">
        <v>128</v>
      </c>
      <c r="D58" t="s">
        <v>129</v>
      </c>
    </row>
    <row r="59" spans="2:6" x14ac:dyDescent="0.45">
      <c r="C59"/>
    </row>
    <row r="60" spans="2:6" x14ac:dyDescent="0.45">
      <c r="C60" t="s">
        <v>229</v>
      </c>
    </row>
    <row r="61" spans="2:6" x14ac:dyDescent="0.45">
      <c r="C61" t="s">
        <v>222</v>
      </c>
      <c r="E61" t="s">
        <v>146</v>
      </c>
    </row>
    <row r="62" spans="2:6" x14ac:dyDescent="0.45">
      <c r="C62" t="s">
        <v>204</v>
      </c>
      <c r="E62" t="s">
        <v>147</v>
      </c>
    </row>
    <row r="63" spans="2:6" x14ac:dyDescent="0.45">
      <c r="C63"/>
    </row>
    <row r="64" spans="2:6" x14ac:dyDescent="0.45">
      <c r="C64" t="s">
        <v>230</v>
      </c>
    </row>
    <row r="65" spans="3:5" x14ac:dyDescent="0.45">
      <c r="C65" t="s">
        <v>148</v>
      </c>
      <c r="E65" t="s">
        <v>150</v>
      </c>
    </row>
    <row r="66" spans="3:5" x14ac:dyDescent="0.45">
      <c r="C66" t="s">
        <v>149</v>
      </c>
      <c r="E66" t="s">
        <v>151</v>
      </c>
    </row>
    <row r="67" spans="3:5" x14ac:dyDescent="0.45">
      <c r="C67"/>
    </row>
    <row r="68" spans="3:5" x14ac:dyDescent="0.45">
      <c r="C68" s="4" t="s">
        <v>133</v>
      </c>
      <c r="E68" t="s">
        <v>153</v>
      </c>
    </row>
    <row r="69" spans="3:5" x14ac:dyDescent="0.45">
      <c r="C69" s="4" t="s">
        <v>134</v>
      </c>
      <c r="E69" t="s">
        <v>154</v>
      </c>
    </row>
    <row r="71" spans="3:5" x14ac:dyDescent="0.45">
      <c r="C71" s="4" t="s">
        <v>19</v>
      </c>
      <c r="E71" t="s">
        <v>132</v>
      </c>
    </row>
    <row r="72" spans="3:5" x14ac:dyDescent="0.45">
      <c r="C72" t="s">
        <v>145</v>
      </c>
      <c r="E72" t="s">
        <v>155</v>
      </c>
    </row>
    <row r="73" spans="3:5" x14ac:dyDescent="0.45">
      <c r="E73" t="s">
        <v>162</v>
      </c>
    </row>
    <row r="75" spans="3:5" x14ac:dyDescent="0.45">
      <c r="C75" t="s">
        <v>231</v>
      </c>
      <c r="E75" t="s">
        <v>232</v>
      </c>
    </row>
  </sheetData>
  <pageMargins left="0.7" right="0.7" top="0.75" bottom="0.75" header="0.3" footer="0.3"/>
  <pageSetup paperSize="9" scale="45" orientation="landscape" horizontalDpi="4294967293" verticalDpi="1200" r:id="rId1"/>
  <headerFooter scaleWithDoc="0">
    <oddHeader>&amp;L&amp;G</oddHeader>
    <oddFooter>&amp;L&amp;8
Projektforum Rhein Ruhr GmbH, kj&lt;hdbfkjhadb
&amp;F / Register: &amp;A&amp;R&amp;8&amp;P/&amp;N</oddFooter>
  </headerFooter>
  <rowBreaks count="2" manualBreakCount="2">
    <brk id="27" max="16383" man="1"/>
    <brk id="56" max="16383" man="1"/>
  </rowBreaks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="120" zoomScaleNormal="120" workbookViewId="0"/>
  </sheetViews>
  <sheetFormatPr baseColWidth="10" defaultColWidth="9.1328125" defaultRowHeight="14.25" x14ac:dyDescent="0.45"/>
  <cols>
    <col min="1" max="1" width="5.73046875" customWidth="1"/>
    <col min="2" max="2" width="14.59765625" customWidth="1"/>
    <col min="3" max="3" width="14.86328125" style="4" customWidth="1"/>
    <col min="4" max="4" width="22.1328125" customWidth="1"/>
    <col min="5" max="5" width="57.73046875" customWidth="1"/>
    <col min="6" max="6" width="12.265625" customWidth="1"/>
    <col min="7" max="12" width="11.1328125" customWidth="1"/>
  </cols>
  <sheetData>
    <row r="1" spans="1:6" x14ac:dyDescent="0.45">
      <c r="A1" t="s">
        <v>211</v>
      </c>
    </row>
    <row r="2" spans="1:6" ht="14.65" thickBot="1" x14ac:dyDescent="0.5"/>
    <row r="3" spans="1:6" ht="18" x14ac:dyDescent="0.55000000000000004">
      <c r="B3" s="24" t="s">
        <v>198</v>
      </c>
      <c r="C3" s="25"/>
      <c r="D3" s="26"/>
      <c r="E3" s="26"/>
      <c r="F3" s="27"/>
    </row>
    <row r="4" spans="1:6" x14ac:dyDescent="0.45">
      <c r="B4" s="28" t="s">
        <v>180</v>
      </c>
      <c r="C4" s="29"/>
      <c r="D4" s="30" t="s">
        <v>164</v>
      </c>
      <c r="E4" s="30"/>
      <c r="F4" s="31"/>
    </row>
    <row r="5" spans="1:6" x14ac:dyDescent="0.45">
      <c r="B5" s="28" t="s">
        <v>196</v>
      </c>
      <c r="C5" s="29"/>
      <c r="D5" s="30" t="s">
        <v>200</v>
      </c>
      <c r="E5" s="30"/>
      <c r="F5" s="31"/>
    </row>
    <row r="6" spans="1:6" x14ac:dyDescent="0.45">
      <c r="B6" s="28" t="s">
        <v>181</v>
      </c>
      <c r="C6" s="29"/>
      <c r="D6" s="30" t="s">
        <v>188</v>
      </c>
      <c r="E6" s="30"/>
      <c r="F6" s="31"/>
    </row>
    <row r="7" spans="1:6" ht="14.65" thickBot="1" x14ac:dyDescent="0.5">
      <c r="B7" s="32" t="s">
        <v>201</v>
      </c>
      <c r="C7" s="33"/>
      <c r="D7" s="34"/>
      <c r="E7" s="34"/>
      <c r="F7" s="35"/>
    </row>
    <row r="9" spans="1:6" ht="18" x14ac:dyDescent="0.55000000000000004">
      <c r="B9" s="5" t="s">
        <v>163</v>
      </c>
      <c r="C9"/>
    </row>
    <row r="10" spans="1:6" x14ac:dyDescent="0.45">
      <c r="B10" s="41" t="s">
        <v>165</v>
      </c>
      <c r="C10" s="42" t="s">
        <v>166</v>
      </c>
      <c r="D10" s="42" t="s">
        <v>167</v>
      </c>
      <c r="E10" s="42" t="s">
        <v>168</v>
      </c>
      <c r="F10" s="43" t="s">
        <v>17</v>
      </c>
    </row>
    <row r="11" spans="1:6" x14ac:dyDescent="0.45">
      <c r="B11" s="44" t="s">
        <v>182</v>
      </c>
      <c r="C11" s="45">
        <v>42806</v>
      </c>
      <c r="D11" s="46" t="s">
        <v>183</v>
      </c>
      <c r="E11" s="47" t="s">
        <v>184</v>
      </c>
      <c r="F11" s="48" t="s">
        <v>194</v>
      </c>
    </row>
    <row r="12" spans="1:6" ht="28.5" x14ac:dyDescent="0.45">
      <c r="B12" s="44" t="s">
        <v>185</v>
      </c>
      <c r="C12" s="45">
        <v>42815</v>
      </c>
      <c r="D12" s="46" t="s">
        <v>183</v>
      </c>
      <c r="E12" s="47" t="s">
        <v>186</v>
      </c>
      <c r="F12" s="48" t="s">
        <v>194</v>
      </c>
    </row>
    <row r="13" spans="1:6" ht="28.5" x14ac:dyDescent="0.45">
      <c r="B13" s="44" t="s">
        <v>187</v>
      </c>
      <c r="C13" s="45">
        <v>42822</v>
      </c>
      <c r="D13" s="46" t="s">
        <v>188</v>
      </c>
      <c r="E13" s="47" t="s">
        <v>189</v>
      </c>
      <c r="F13" s="48" t="s">
        <v>194</v>
      </c>
    </row>
    <row r="14" spans="1:6" x14ac:dyDescent="0.45">
      <c r="B14" s="44" t="s">
        <v>190</v>
      </c>
      <c r="C14" s="45">
        <v>42824</v>
      </c>
      <c r="D14" s="46" t="s">
        <v>183</v>
      </c>
      <c r="E14" s="47" t="s">
        <v>191</v>
      </c>
      <c r="F14" s="48" t="s">
        <v>194</v>
      </c>
    </row>
    <row r="15" spans="1:6" ht="28.5" x14ac:dyDescent="0.45">
      <c r="B15" s="44" t="s">
        <v>193</v>
      </c>
      <c r="C15" s="45">
        <v>42835</v>
      </c>
      <c r="D15" s="46" t="s">
        <v>188</v>
      </c>
      <c r="E15" s="47" t="s">
        <v>192</v>
      </c>
      <c r="F15" s="48" t="s">
        <v>195</v>
      </c>
    </row>
    <row r="16" spans="1:6" ht="18" x14ac:dyDescent="0.55000000000000004">
      <c r="B16" s="49"/>
      <c r="C16" s="50"/>
      <c r="D16" s="46"/>
      <c r="E16" s="47"/>
      <c r="F16" s="48"/>
    </row>
    <row r="17" spans="2:6" x14ac:dyDescent="0.45">
      <c r="B17" s="51"/>
      <c r="C17" s="52"/>
      <c r="D17" s="46"/>
      <c r="E17" s="47"/>
      <c r="F17" s="48"/>
    </row>
    <row r="18" spans="2:6" x14ac:dyDescent="0.45">
      <c r="B18" s="51"/>
      <c r="C18" s="52"/>
      <c r="D18" s="46"/>
      <c r="E18" s="47"/>
      <c r="F18" s="48"/>
    </row>
    <row r="19" spans="2:6" x14ac:dyDescent="0.45">
      <c r="B19" s="51"/>
      <c r="C19" s="52"/>
      <c r="D19" s="46"/>
      <c r="E19" s="47"/>
      <c r="F19" s="48"/>
    </row>
    <row r="20" spans="2:6" x14ac:dyDescent="0.45">
      <c r="B20" s="51"/>
      <c r="C20" s="52"/>
      <c r="D20" s="46"/>
      <c r="E20" s="47"/>
      <c r="F20" s="48"/>
    </row>
    <row r="21" spans="2:6" x14ac:dyDescent="0.45">
      <c r="B21" s="51"/>
      <c r="C21" s="52"/>
      <c r="D21" s="46"/>
      <c r="E21" s="47"/>
      <c r="F21" s="48"/>
    </row>
    <row r="22" spans="2:6" x14ac:dyDescent="0.45">
      <c r="B22" s="44"/>
      <c r="C22" s="50"/>
      <c r="D22" s="46"/>
      <c r="E22" s="47"/>
      <c r="F22" s="48"/>
    </row>
    <row r="23" spans="2:6" ht="18" x14ac:dyDescent="0.55000000000000004">
      <c r="B23" s="49"/>
      <c r="C23" s="52"/>
      <c r="D23" s="46"/>
      <c r="E23" s="47"/>
      <c r="F23" s="48"/>
    </row>
    <row r="24" spans="2:6" x14ac:dyDescent="0.45">
      <c r="B24" s="44"/>
      <c r="C24" s="52"/>
      <c r="D24" s="46"/>
      <c r="E24" s="47"/>
      <c r="F24" s="48"/>
    </row>
    <row r="25" spans="2:6" x14ac:dyDescent="0.45">
      <c r="B25" s="53"/>
      <c r="C25" s="54"/>
      <c r="D25" s="55"/>
      <c r="E25" s="56"/>
      <c r="F25" s="57"/>
    </row>
    <row r="26" spans="2:6" x14ac:dyDescent="0.45">
      <c r="C26"/>
    </row>
    <row r="27" spans="2:6" x14ac:dyDescent="0.45">
      <c r="C27"/>
    </row>
    <row r="28" spans="2:6" x14ac:dyDescent="0.45">
      <c r="C28"/>
    </row>
    <row r="29" spans="2:6" x14ac:dyDescent="0.45">
      <c r="C29"/>
    </row>
    <row r="30" spans="2:6" x14ac:dyDescent="0.45">
      <c r="C30"/>
    </row>
    <row r="31" spans="2:6" x14ac:dyDescent="0.45">
      <c r="C31"/>
    </row>
    <row r="33" spans="2:3" ht="18" x14ac:dyDescent="0.55000000000000004">
      <c r="B33" s="5"/>
      <c r="C33"/>
    </row>
    <row r="34" spans="2:3" x14ac:dyDescent="0.45">
      <c r="C34"/>
    </row>
    <row r="35" spans="2:3" x14ac:dyDescent="0.45">
      <c r="C35"/>
    </row>
    <row r="36" spans="2:3" x14ac:dyDescent="0.45">
      <c r="C36"/>
    </row>
    <row r="37" spans="2:3" x14ac:dyDescent="0.45">
      <c r="C37"/>
    </row>
    <row r="38" spans="2:3" x14ac:dyDescent="0.45">
      <c r="C38"/>
    </row>
    <row r="39" spans="2:3" x14ac:dyDescent="0.45">
      <c r="C39"/>
    </row>
    <row r="40" spans="2:3" x14ac:dyDescent="0.45">
      <c r="C40"/>
    </row>
    <row r="41" spans="2:3" x14ac:dyDescent="0.45">
      <c r="C41"/>
    </row>
    <row r="42" spans="2:3" x14ac:dyDescent="0.45">
      <c r="C42"/>
    </row>
    <row r="43" spans="2:3" x14ac:dyDescent="0.45">
      <c r="C43"/>
    </row>
    <row r="44" spans="2:3" x14ac:dyDescent="0.45">
      <c r="C44"/>
    </row>
    <row r="45" spans="2:3" x14ac:dyDescent="0.45">
      <c r="C45"/>
    </row>
    <row r="46" spans="2:3" x14ac:dyDescent="0.45">
      <c r="C46"/>
    </row>
    <row r="47" spans="2:3" x14ac:dyDescent="0.45">
      <c r="C47"/>
    </row>
    <row r="48" spans="2:3" x14ac:dyDescent="0.45">
      <c r="C48"/>
    </row>
    <row r="49" spans="2:3" x14ac:dyDescent="0.45">
      <c r="C49"/>
    </row>
    <row r="50" spans="2:3" ht="18" x14ac:dyDescent="0.55000000000000004">
      <c r="B50" s="5"/>
      <c r="C50"/>
    </row>
    <row r="51" spans="2:3" x14ac:dyDescent="0.45">
      <c r="C51"/>
    </row>
    <row r="52" spans="2:3" x14ac:dyDescent="0.45">
      <c r="C52"/>
    </row>
    <row r="53" spans="2:3" x14ac:dyDescent="0.45">
      <c r="C53"/>
    </row>
    <row r="54" spans="2:3" x14ac:dyDescent="0.45">
      <c r="C54"/>
    </row>
    <row r="55" spans="2:3" x14ac:dyDescent="0.45">
      <c r="C55"/>
    </row>
    <row r="56" spans="2:3" x14ac:dyDescent="0.45">
      <c r="C56"/>
    </row>
    <row r="57" spans="2:3" x14ac:dyDescent="0.45">
      <c r="C57"/>
    </row>
    <row r="58" spans="2:3" x14ac:dyDescent="0.45">
      <c r="C58"/>
    </row>
    <row r="59" spans="2:3" x14ac:dyDescent="0.45">
      <c r="C59"/>
    </row>
    <row r="60" spans="2:3" x14ac:dyDescent="0.45">
      <c r="C60"/>
    </row>
    <row r="65" spans="3:3" x14ac:dyDescent="0.4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I24"/>
  <sheetViews>
    <sheetView zoomScale="115" zoomScaleNormal="115" workbookViewId="0"/>
  </sheetViews>
  <sheetFormatPr baseColWidth="10" defaultRowHeight="14.25" x14ac:dyDescent="0.45"/>
  <cols>
    <col min="1" max="1" width="5.73046875" customWidth="1"/>
    <col min="2" max="2" width="5.59765625" customWidth="1"/>
    <col min="3" max="3" width="24.73046875" customWidth="1"/>
    <col min="4" max="4" width="34.59765625" customWidth="1"/>
    <col min="5" max="5" width="14.73046875" customWidth="1"/>
    <col min="6" max="6" width="19.59765625" customWidth="1"/>
    <col min="7" max="7" width="37.86328125" customWidth="1"/>
    <col min="8" max="8" width="33.59765625" customWidth="1"/>
    <col min="9" max="9" width="16.73046875" customWidth="1"/>
  </cols>
  <sheetData>
    <row r="1" spans="1:9" x14ac:dyDescent="0.45">
      <c r="A1" t="s">
        <v>211</v>
      </c>
    </row>
    <row r="2" spans="1:9" ht="14.65" thickBot="1" x14ac:dyDescent="0.5"/>
    <row r="3" spans="1:9" ht="18" x14ac:dyDescent="0.55000000000000004">
      <c r="B3" s="24" t="s">
        <v>207</v>
      </c>
      <c r="C3" s="25"/>
      <c r="D3" s="26"/>
      <c r="E3" s="26"/>
      <c r="F3" s="26"/>
      <c r="G3" s="26"/>
      <c r="H3" s="26"/>
      <c r="I3" s="27"/>
    </row>
    <row r="4" spans="1:9" x14ac:dyDescent="0.45">
      <c r="B4" s="28" t="s">
        <v>180</v>
      </c>
      <c r="C4" s="29"/>
      <c r="D4" s="30" t="s">
        <v>164</v>
      </c>
      <c r="E4" s="30"/>
      <c r="F4" s="30"/>
      <c r="G4" s="30"/>
      <c r="H4" s="30"/>
      <c r="I4" s="31"/>
    </row>
    <row r="5" spans="1:9" x14ac:dyDescent="0.45">
      <c r="B5" s="28" t="s">
        <v>196</v>
      </c>
      <c r="C5" s="29"/>
      <c r="D5" s="30" t="s">
        <v>200</v>
      </c>
      <c r="E5" s="30"/>
      <c r="F5" s="30"/>
      <c r="G5" s="30"/>
      <c r="H5" s="30"/>
      <c r="I5" s="31"/>
    </row>
    <row r="6" spans="1:9" x14ac:dyDescent="0.45">
      <c r="B6" s="28" t="s">
        <v>181</v>
      </c>
      <c r="C6" s="29"/>
      <c r="D6" s="30" t="s">
        <v>188</v>
      </c>
      <c r="E6" s="30"/>
      <c r="F6" s="30"/>
      <c r="G6" s="30"/>
      <c r="H6" s="30"/>
      <c r="I6" s="31"/>
    </row>
    <row r="7" spans="1:9" ht="14.65" thickBot="1" x14ac:dyDescent="0.5">
      <c r="B7" s="32" t="s">
        <v>201</v>
      </c>
      <c r="C7" s="33"/>
      <c r="D7" s="34"/>
      <c r="E7" s="34"/>
      <c r="F7" s="34"/>
      <c r="G7" s="34"/>
      <c r="H7" s="34"/>
      <c r="I7" s="35"/>
    </row>
    <row r="9" spans="1:9" x14ac:dyDescent="0.45">
      <c r="B9" t="s">
        <v>0</v>
      </c>
      <c r="C9" t="s">
        <v>1</v>
      </c>
      <c r="D9" t="s">
        <v>2</v>
      </c>
      <c r="E9" t="s">
        <v>5</v>
      </c>
      <c r="F9" t="s">
        <v>6</v>
      </c>
      <c r="G9" t="s">
        <v>3</v>
      </c>
      <c r="H9" t="s">
        <v>4</v>
      </c>
      <c r="I9" t="s">
        <v>16</v>
      </c>
    </row>
    <row r="10" spans="1:9" ht="42.75" x14ac:dyDescent="0.45">
      <c r="B10" s="1">
        <v>1</v>
      </c>
      <c r="C10" s="16" t="s">
        <v>169</v>
      </c>
      <c r="D10" s="16" t="s">
        <v>55</v>
      </c>
      <c r="E10" s="36" t="s">
        <v>27</v>
      </c>
      <c r="F10" s="36" t="s">
        <v>32</v>
      </c>
      <c r="G10" s="16" t="s">
        <v>62</v>
      </c>
      <c r="H10" s="16" t="s">
        <v>52</v>
      </c>
      <c r="I10" s="37" t="s">
        <v>37</v>
      </c>
    </row>
    <row r="11" spans="1:9" ht="28.5" x14ac:dyDescent="0.45">
      <c r="B11" s="1">
        <v>2</v>
      </c>
      <c r="C11" s="16" t="s">
        <v>170</v>
      </c>
      <c r="D11" s="16" t="s">
        <v>56</v>
      </c>
      <c r="E11" s="36" t="s">
        <v>27</v>
      </c>
      <c r="F11" s="36" t="s">
        <v>36</v>
      </c>
      <c r="G11" s="16" t="s">
        <v>63</v>
      </c>
      <c r="H11" s="16" t="s">
        <v>53</v>
      </c>
      <c r="I11" s="37" t="s">
        <v>38</v>
      </c>
    </row>
    <row r="12" spans="1:9" ht="28.5" x14ac:dyDescent="0.45">
      <c r="B12" s="1">
        <v>3</v>
      </c>
      <c r="C12" s="16" t="s">
        <v>171</v>
      </c>
      <c r="D12" s="16" t="s">
        <v>57</v>
      </c>
      <c r="E12" s="36" t="s">
        <v>28</v>
      </c>
      <c r="F12" s="36" t="s">
        <v>36</v>
      </c>
      <c r="G12" s="16" t="s">
        <v>64</v>
      </c>
      <c r="H12" s="16" t="s">
        <v>53</v>
      </c>
      <c r="I12" s="37" t="s">
        <v>41</v>
      </c>
    </row>
    <row r="13" spans="1:9" ht="42.75" x14ac:dyDescent="0.45">
      <c r="B13" s="1">
        <v>4</v>
      </c>
      <c r="C13" s="16" t="s">
        <v>172</v>
      </c>
      <c r="D13" s="16" t="s">
        <v>58</v>
      </c>
      <c r="E13" s="36" t="s">
        <v>31</v>
      </c>
      <c r="F13" s="36" t="s">
        <v>139</v>
      </c>
      <c r="G13" s="16" t="s">
        <v>65</v>
      </c>
      <c r="H13" s="16" t="s">
        <v>53</v>
      </c>
      <c r="I13" s="37" t="s">
        <v>42</v>
      </c>
    </row>
    <row r="14" spans="1:9" ht="42.75" x14ac:dyDescent="0.45">
      <c r="B14" s="1">
        <v>5</v>
      </c>
      <c r="C14" s="16" t="s">
        <v>44</v>
      </c>
      <c r="D14" s="16" t="s">
        <v>59</v>
      </c>
      <c r="E14" s="36" t="s">
        <v>30</v>
      </c>
      <c r="F14" s="36" t="s">
        <v>36</v>
      </c>
      <c r="G14" s="16" t="s">
        <v>66</v>
      </c>
      <c r="H14" s="16" t="s">
        <v>54</v>
      </c>
      <c r="I14" s="37" t="s">
        <v>43</v>
      </c>
    </row>
    <row r="15" spans="1:9" ht="42.75" x14ac:dyDescent="0.45">
      <c r="B15" s="1">
        <v>6</v>
      </c>
      <c r="C15" s="16" t="s">
        <v>45</v>
      </c>
      <c r="D15" s="16" t="s">
        <v>67</v>
      </c>
      <c r="E15" s="36" t="s">
        <v>27</v>
      </c>
      <c r="F15" s="36" t="s">
        <v>32</v>
      </c>
      <c r="G15" s="16" t="s">
        <v>68</v>
      </c>
      <c r="H15" s="16" t="s">
        <v>69</v>
      </c>
      <c r="I15" s="37" t="s">
        <v>38</v>
      </c>
    </row>
    <row r="16" spans="1:9" ht="28.5" x14ac:dyDescent="0.45">
      <c r="B16" s="1">
        <v>7</v>
      </c>
      <c r="C16" s="16" t="s">
        <v>46</v>
      </c>
      <c r="D16" s="16" t="s">
        <v>70</v>
      </c>
      <c r="E16" s="36" t="s">
        <v>29</v>
      </c>
      <c r="F16" s="36" t="s">
        <v>33</v>
      </c>
      <c r="G16" s="16" t="s">
        <v>72</v>
      </c>
      <c r="H16" s="16" t="s">
        <v>71</v>
      </c>
      <c r="I16" s="37" t="s">
        <v>42</v>
      </c>
    </row>
    <row r="17" spans="2:9" ht="28.5" x14ac:dyDescent="0.45">
      <c r="B17" s="1">
        <v>8</v>
      </c>
      <c r="C17" s="16" t="s">
        <v>48</v>
      </c>
      <c r="D17" s="16" t="s">
        <v>60</v>
      </c>
      <c r="E17" s="36" t="s">
        <v>50</v>
      </c>
      <c r="F17" s="36" t="s">
        <v>34</v>
      </c>
      <c r="G17" s="16" t="s">
        <v>73</v>
      </c>
      <c r="H17" s="16" t="s">
        <v>71</v>
      </c>
      <c r="I17" s="37" t="s">
        <v>38</v>
      </c>
    </row>
    <row r="18" spans="2:9" ht="28.5" x14ac:dyDescent="0.45">
      <c r="B18" s="1">
        <v>9</v>
      </c>
      <c r="C18" s="16" t="s">
        <v>47</v>
      </c>
      <c r="D18" s="16" t="s">
        <v>61</v>
      </c>
      <c r="E18" s="36" t="s">
        <v>27</v>
      </c>
      <c r="F18" s="36" t="s">
        <v>35</v>
      </c>
      <c r="G18" s="16" t="s">
        <v>51</v>
      </c>
      <c r="H18" s="16" t="s">
        <v>49</v>
      </c>
      <c r="I18" s="37" t="s">
        <v>43</v>
      </c>
    </row>
    <row r="19" spans="2:9" x14ac:dyDescent="0.45">
      <c r="B19" s="1">
        <v>10</v>
      </c>
      <c r="C19" s="16"/>
      <c r="D19" s="16"/>
      <c r="E19" s="36"/>
      <c r="F19" s="36"/>
      <c r="G19" s="16"/>
      <c r="H19" s="16"/>
      <c r="I19" s="37"/>
    </row>
    <row r="20" spans="2:9" x14ac:dyDescent="0.45">
      <c r="B20" s="1">
        <v>11</v>
      </c>
      <c r="C20" s="16"/>
      <c r="D20" s="16"/>
      <c r="E20" s="36"/>
      <c r="F20" s="36"/>
      <c r="G20" s="16"/>
      <c r="H20" s="16"/>
      <c r="I20" s="37"/>
    </row>
    <row r="21" spans="2:9" x14ac:dyDescent="0.45">
      <c r="B21" s="1">
        <v>12</v>
      </c>
      <c r="C21" s="16"/>
      <c r="D21" s="16"/>
      <c r="E21" s="36"/>
      <c r="F21" s="36"/>
      <c r="G21" s="16"/>
      <c r="H21" s="16"/>
      <c r="I21" s="37"/>
    </row>
    <row r="22" spans="2:9" x14ac:dyDescent="0.45">
      <c r="B22" s="1">
        <v>13</v>
      </c>
      <c r="C22" s="16"/>
      <c r="D22" s="16"/>
      <c r="E22" s="36"/>
      <c r="F22" s="36"/>
      <c r="G22" s="16"/>
      <c r="H22" s="16"/>
      <c r="I22" s="37"/>
    </row>
    <row r="23" spans="2:9" x14ac:dyDescent="0.45">
      <c r="B23" s="1">
        <v>14</v>
      </c>
      <c r="C23" s="16"/>
      <c r="D23" s="16"/>
      <c r="E23" s="36"/>
      <c r="F23" s="36"/>
      <c r="G23" s="16"/>
      <c r="H23" s="16"/>
      <c r="I23" s="37"/>
    </row>
    <row r="24" spans="2:9" x14ac:dyDescent="0.45">
      <c r="B24" s="1">
        <v>15</v>
      </c>
      <c r="C24" s="38"/>
      <c r="D24" s="38"/>
      <c r="E24" s="39"/>
      <c r="F24" s="39"/>
      <c r="G24" s="38"/>
      <c r="H24" s="38"/>
      <c r="I24" s="40"/>
    </row>
  </sheetData>
  <dataValidations count="2">
    <dataValidation type="list" allowBlank="1" showInputMessage="1" showErrorMessage="1" sqref="E10:E24" xr:uid="{00000000-0002-0000-0200-000000000000}">
      <formula1>"ökologisch,technisch,organisatorisch,personell,wirtschaftlich,terminlich,rechtlich,politisch"</formula1>
    </dataValidation>
    <dataValidation type="list" allowBlank="1" showInputMessage="1" showErrorMessage="1" sqref="F10:F24" xr:uid="{00000000-0002-0000-0200-000001000000}">
      <formula1>"Umfeld,andere Projekte,Stakeholder,Projektziele,Projektorganisation,Arbeitspaket,Terminplanung,Kostenplanung,Ressourcenplanung"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  <pageSetUpPr fitToPage="1"/>
  </sheetPr>
  <dimension ref="A1:O26"/>
  <sheetViews>
    <sheetView zoomScale="90" zoomScaleNormal="90" workbookViewId="0"/>
  </sheetViews>
  <sheetFormatPr baseColWidth="10" defaultRowHeight="14.25" x14ac:dyDescent="0.45"/>
  <cols>
    <col min="1" max="1" width="5.73046875" customWidth="1"/>
    <col min="2" max="2" width="6.3984375" customWidth="1"/>
    <col min="3" max="3" width="22.73046875" customWidth="1"/>
    <col min="4" max="4" width="12.73046875" style="3" customWidth="1"/>
    <col min="5" max="8" width="12.73046875" customWidth="1"/>
    <col min="9" max="9" width="33.59765625" customWidth="1"/>
    <col min="10" max="10" width="16.73046875" customWidth="1"/>
    <col min="11" max="11" width="15.86328125" customWidth="1"/>
    <col min="12" max="13" width="12.73046875" customWidth="1"/>
    <col min="14" max="15" width="14.73046875" customWidth="1"/>
  </cols>
  <sheetData>
    <row r="1" spans="1:15" x14ac:dyDescent="0.45">
      <c r="A1" t="s">
        <v>211</v>
      </c>
    </row>
    <row r="2" spans="1:15" ht="14.65" thickBot="1" x14ac:dyDescent="0.5"/>
    <row r="3" spans="1:15" ht="18" x14ac:dyDescent="0.55000000000000004">
      <c r="B3" s="24" t="s">
        <v>208</v>
      </c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7"/>
    </row>
    <row r="4" spans="1:15" x14ac:dyDescent="0.45">
      <c r="B4" s="28" t="s">
        <v>180</v>
      </c>
      <c r="C4" s="29"/>
      <c r="D4" s="30" t="s">
        <v>164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1"/>
    </row>
    <row r="5" spans="1:15" x14ac:dyDescent="0.45">
      <c r="B5" s="28" t="s">
        <v>196</v>
      </c>
      <c r="C5" s="29"/>
      <c r="D5" s="30" t="s">
        <v>200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1"/>
    </row>
    <row r="6" spans="1:15" x14ac:dyDescent="0.45">
      <c r="B6" s="28" t="s">
        <v>181</v>
      </c>
      <c r="C6" s="29"/>
      <c r="D6" s="30" t="s">
        <v>188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</row>
    <row r="7" spans="1:15" ht="14.65" thickBot="1" x14ac:dyDescent="0.5">
      <c r="B7" s="32" t="s">
        <v>201</v>
      </c>
      <c r="C7" s="33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5"/>
    </row>
    <row r="9" spans="1:15" ht="28.5" x14ac:dyDescent="0.45">
      <c r="B9" t="s">
        <v>0</v>
      </c>
      <c r="C9" t="s">
        <v>1</v>
      </c>
      <c r="D9" s="2" t="s">
        <v>7</v>
      </c>
      <c r="E9" t="s">
        <v>8</v>
      </c>
      <c r="F9" t="s">
        <v>9</v>
      </c>
      <c r="G9" t="s">
        <v>10</v>
      </c>
      <c r="H9" t="s">
        <v>11</v>
      </c>
      <c r="I9" t="s">
        <v>12</v>
      </c>
      <c r="J9" t="s">
        <v>16</v>
      </c>
      <c r="K9" t="s">
        <v>17</v>
      </c>
      <c r="L9" s="4" t="s">
        <v>13</v>
      </c>
      <c r="M9" t="s">
        <v>40</v>
      </c>
      <c r="N9" t="s">
        <v>15</v>
      </c>
      <c r="O9" t="s">
        <v>14</v>
      </c>
    </row>
    <row r="10" spans="1:15" ht="28.5" x14ac:dyDescent="0.45">
      <c r="B10" s="1">
        <f>'Risikoerfassung und Analyse'!B10</f>
        <v>1</v>
      </c>
      <c r="C10" s="17" t="str">
        <f>'Risikoerfassung und Analyse'!C10</f>
        <v>Ausfall DA</v>
      </c>
      <c r="D10" s="12">
        <v>0.1</v>
      </c>
      <c r="E10" s="10">
        <v>700000</v>
      </c>
      <c r="F10" s="11">
        <f>Tabelle2[[#This Row],[TW in €]]*Tabelle2[[#This Row],[EW in %]]</f>
        <v>70000</v>
      </c>
      <c r="G10" s="19" t="s">
        <v>25</v>
      </c>
      <c r="H10" s="19" t="s">
        <v>22</v>
      </c>
      <c r="I10" s="16" t="s">
        <v>74</v>
      </c>
      <c r="J10" s="20" t="str">
        <f>'Risikoerfassung und Analyse'!I10</f>
        <v>Thomas Müller</v>
      </c>
      <c r="K10" s="16" t="s">
        <v>75</v>
      </c>
      <c r="L10" s="10">
        <v>1000</v>
      </c>
      <c r="M10" s="12">
        <v>0.01</v>
      </c>
      <c r="N10" s="10">
        <v>700000</v>
      </c>
      <c r="O10" s="11">
        <f>Tabelle2[[#This Row],[TW in €2]]*Tabelle2[[#This Row],[EW in % neu]]</f>
        <v>7000</v>
      </c>
    </row>
    <row r="11" spans="1:15" ht="28.5" x14ac:dyDescent="0.45">
      <c r="B11" s="1">
        <f>'Risikoerfassung und Analyse'!B11</f>
        <v>2</v>
      </c>
      <c r="C11" s="17" t="str">
        <f>'Risikoerfassung und Analyse'!C11</f>
        <v>Lieferantenausfall</v>
      </c>
      <c r="D11" s="12">
        <v>0.1</v>
      </c>
      <c r="E11" s="10">
        <v>50000</v>
      </c>
      <c r="F11" s="11">
        <f>Tabelle2[[#This Row],[TW in €]]*Tabelle2[[#This Row],[EW in %]]</f>
        <v>5000</v>
      </c>
      <c r="G11" s="19" t="s">
        <v>25</v>
      </c>
      <c r="H11" s="19" t="s">
        <v>22</v>
      </c>
      <c r="I11" s="16" t="s">
        <v>76</v>
      </c>
      <c r="J11" s="20" t="str">
        <f>'Risikoerfassung und Analyse'!I11</f>
        <v>Michael Marks</v>
      </c>
      <c r="K11" s="16" t="s">
        <v>75</v>
      </c>
      <c r="L11" s="10">
        <v>2500</v>
      </c>
      <c r="M11" s="12">
        <v>0.02</v>
      </c>
      <c r="N11" s="10">
        <v>50000</v>
      </c>
      <c r="O11" s="11">
        <f>Tabelle2[[#This Row],[TW in €2]]*Tabelle2[[#This Row],[EW in % neu]]</f>
        <v>1000</v>
      </c>
    </row>
    <row r="12" spans="1:15" ht="28.5" x14ac:dyDescent="0.45">
      <c r="B12" s="1">
        <f>'Risikoerfassung und Analyse'!B12</f>
        <v>3</v>
      </c>
      <c r="C12" s="17" t="str">
        <f>'Risikoerfassung und Analyse'!C12</f>
        <v>Ausfall Produktion</v>
      </c>
      <c r="D12" s="12">
        <v>0.35</v>
      </c>
      <c r="E12" s="10">
        <v>400000</v>
      </c>
      <c r="F12" s="11">
        <f>Tabelle2[[#This Row],[TW in €]]*Tabelle2[[#This Row],[EW in %]]</f>
        <v>140000</v>
      </c>
      <c r="G12" s="19" t="s">
        <v>25</v>
      </c>
      <c r="H12" s="19" t="s">
        <v>22</v>
      </c>
      <c r="I12" s="16" t="s">
        <v>77</v>
      </c>
      <c r="J12" s="20" t="str">
        <f>'Risikoerfassung und Analyse'!I12</f>
        <v>Martina Schmidt</v>
      </c>
      <c r="K12" s="16" t="s">
        <v>75</v>
      </c>
      <c r="L12" s="10">
        <v>50000</v>
      </c>
      <c r="M12" s="12">
        <v>0.05</v>
      </c>
      <c r="N12" s="10">
        <v>400000</v>
      </c>
      <c r="O12" s="11">
        <f>Tabelle2[[#This Row],[TW in €2]]*Tabelle2[[#This Row],[EW in % neu]]</f>
        <v>20000</v>
      </c>
    </row>
    <row r="13" spans="1:15" ht="42.75" x14ac:dyDescent="0.45">
      <c r="B13" s="1">
        <f>'Risikoerfassung und Analyse'!B13</f>
        <v>4</v>
      </c>
      <c r="C13" s="17" t="str">
        <f>'Risikoerfassung und Analyse'!C13</f>
        <v>Zuarbeit AG</v>
      </c>
      <c r="D13" s="12">
        <v>0.15</v>
      </c>
      <c r="E13" s="10">
        <v>770000</v>
      </c>
      <c r="F13" s="11">
        <f>Tabelle2[[#This Row],[TW in €]]*Tabelle2[[#This Row],[EW in %]]</f>
        <v>115500</v>
      </c>
      <c r="G13" s="19" t="s">
        <v>24</v>
      </c>
      <c r="H13" s="19" t="s">
        <v>23</v>
      </c>
      <c r="I13" s="16" t="s">
        <v>78</v>
      </c>
      <c r="J13" s="20" t="str">
        <f>'Risikoerfassung und Analyse'!I13</f>
        <v>Michael Grün</v>
      </c>
      <c r="K13" s="16" t="s">
        <v>39</v>
      </c>
      <c r="L13" s="10">
        <v>1000</v>
      </c>
      <c r="M13" s="12">
        <v>0.15</v>
      </c>
      <c r="N13" s="10">
        <v>300000</v>
      </c>
      <c r="O13" s="11">
        <f>Tabelle2[[#This Row],[TW in €2]]*Tabelle2[[#This Row],[EW in % neu]]</f>
        <v>45000</v>
      </c>
    </row>
    <row r="14" spans="1:15" x14ac:dyDescent="0.45">
      <c r="B14" s="1">
        <f>'Risikoerfassung und Analyse'!B14</f>
        <v>5</v>
      </c>
      <c r="C14" s="17" t="str">
        <f>'Risikoerfassung und Analyse'!C14</f>
        <v>Subunternehmer</v>
      </c>
      <c r="D14" s="12">
        <v>0.03</v>
      </c>
      <c r="E14" s="10">
        <v>100000</v>
      </c>
      <c r="F14" s="11">
        <f>Tabelle2[[#This Row],[TW in €]]*Tabelle2[[#This Row],[EW in %]]</f>
        <v>3000</v>
      </c>
      <c r="G14" s="19" t="s">
        <v>26</v>
      </c>
      <c r="H14" s="19"/>
      <c r="I14" s="16" t="s">
        <v>81</v>
      </c>
      <c r="J14" s="20" t="str">
        <f>'Risikoerfassung und Analyse'!I14</f>
        <v>Mathias Scheuß</v>
      </c>
      <c r="K14" s="16"/>
      <c r="L14" s="10">
        <v>0</v>
      </c>
      <c r="M14" s="12">
        <v>0.03</v>
      </c>
      <c r="N14" s="10">
        <v>100000</v>
      </c>
      <c r="O14" s="11">
        <f>Tabelle2[[#This Row],[TW in €2]]*Tabelle2[[#This Row],[EW in % neu]]</f>
        <v>3000</v>
      </c>
    </row>
    <row r="15" spans="1:15" ht="28.5" x14ac:dyDescent="0.45">
      <c r="B15" s="1">
        <f>'Risikoerfassung und Analyse'!B15</f>
        <v>6</v>
      </c>
      <c r="C15" s="17" t="str">
        <f>'Risikoerfassung und Analyse'!C15</f>
        <v>HW-Ausfall</v>
      </c>
      <c r="D15" s="12">
        <v>0.05</v>
      </c>
      <c r="E15" s="10">
        <v>140000</v>
      </c>
      <c r="F15" s="11">
        <f>Tabelle2[[#This Row],[TW in €]]*Tabelle2[[#This Row],[EW in %]]</f>
        <v>7000</v>
      </c>
      <c r="G15" s="19" t="s">
        <v>25</v>
      </c>
      <c r="H15" s="19" t="s">
        <v>22</v>
      </c>
      <c r="I15" s="16" t="s">
        <v>79</v>
      </c>
      <c r="J15" s="20" t="str">
        <f>'Risikoerfassung und Analyse'!I15</f>
        <v>Michael Marks</v>
      </c>
      <c r="K15" s="16" t="s">
        <v>75</v>
      </c>
      <c r="L15" s="10">
        <v>5000</v>
      </c>
      <c r="M15" s="12">
        <v>5.0000000000000001E-3</v>
      </c>
      <c r="N15" s="10">
        <v>140000</v>
      </c>
      <c r="O15" s="11">
        <f>Tabelle2[[#This Row],[TW in €2]]*Tabelle2[[#This Row],[EW in % neu]]</f>
        <v>700</v>
      </c>
    </row>
    <row r="16" spans="1:15" ht="28.5" x14ac:dyDescent="0.45">
      <c r="B16" s="1">
        <f>'Risikoerfassung und Analyse'!B16</f>
        <v>7</v>
      </c>
      <c r="C16" s="17" t="str">
        <f>'Risikoerfassung und Analyse'!C16</f>
        <v>Personalausfall</v>
      </c>
      <c r="D16" s="12">
        <v>0.2</v>
      </c>
      <c r="E16" s="10">
        <v>800000</v>
      </c>
      <c r="F16" s="11">
        <f>Tabelle2[[#This Row],[TW in €]]*Tabelle2[[#This Row],[EW in %]]</f>
        <v>160000</v>
      </c>
      <c r="G16" s="19" t="s">
        <v>25</v>
      </c>
      <c r="H16" s="19" t="s">
        <v>22</v>
      </c>
      <c r="I16" s="16" t="s">
        <v>80</v>
      </c>
      <c r="J16" s="20" t="str">
        <f>'Risikoerfassung und Analyse'!I16</f>
        <v>Michael Grün</v>
      </c>
      <c r="K16" s="16" t="s">
        <v>75</v>
      </c>
      <c r="L16" s="10">
        <v>50000</v>
      </c>
      <c r="M16" s="12">
        <v>0.02</v>
      </c>
      <c r="N16" s="10">
        <v>800000</v>
      </c>
      <c r="O16" s="11">
        <f>Tabelle2[[#This Row],[TW in €2]]*Tabelle2[[#This Row],[EW in % neu]]</f>
        <v>16000</v>
      </c>
    </row>
    <row r="17" spans="2:15" x14ac:dyDescent="0.45">
      <c r="B17" s="1">
        <f>'Risikoerfassung und Analyse'!B17</f>
        <v>8</v>
      </c>
      <c r="C17" s="17" t="str">
        <f>'Risikoerfassung und Analyse'!C17</f>
        <v>Wetter</v>
      </c>
      <c r="D17" s="12">
        <v>0.01</v>
      </c>
      <c r="E17" s="10">
        <v>220000</v>
      </c>
      <c r="F17" s="11">
        <f>Tabelle2[[#This Row],[TW in €]]*Tabelle2[[#This Row],[EW in %]]</f>
        <v>2200</v>
      </c>
      <c r="G17" s="19" t="s">
        <v>26</v>
      </c>
      <c r="H17" s="19"/>
      <c r="I17" s="16" t="s">
        <v>81</v>
      </c>
      <c r="J17" s="20" t="str">
        <f>'Risikoerfassung und Analyse'!I17</f>
        <v>Michael Marks</v>
      </c>
      <c r="K17" s="16"/>
      <c r="L17" s="10">
        <v>0</v>
      </c>
      <c r="M17" s="12">
        <v>0.01</v>
      </c>
      <c r="N17" s="10">
        <v>220000</v>
      </c>
      <c r="O17" s="11">
        <f>Tabelle2[[#This Row],[TW in €2]]*Tabelle2[[#This Row],[EW in % neu]]</f>
        <v>2200</v>
      </c>
    </row>
    <row r="18" spans="2:15" ht="28.5" x14ac:dyDescent="0.45">
      <c r="B18" s="1">
        <f>'Risikoerfassung und Analyse'!B18</f>
        <v>9</v>
      </c>
      <c r="C18" s="17" t="str">
        <f>'Risikoerfassung und Analyse'!C18</f>
        <v>Schnittstellen</v>
      </c>
      <c r="D18" s="12">
        <v>0.05</v>
      </c>
      <c r="E18" s="10">
        <v>600000</v>
      </c>
      <c r="F18" s="11">
        <f>Tabelle2[[#This Row],[TW in €]]*Tabelle2[[#This Row],[EW in %]]</f>
        <v>30000</v>
      </c>
      <c r="G18" s="19" t="s">
        <v>24</v>
      </c>
      <c r="H18" s="19" t="s">
        <v>23</v>
      </c>
      <c r="I18" s="16" t="s">
        <v>82</v>
      </c>
      <c r="J18" s="20" t="str">
        <f>'Risikoerfassung und Analyse'!I18</f>
        <v>Mathias Scheuß</v>
      </c>
      <c r="K18" s="16"/>
      <c r="L18" s="10">
        <v>2000</v>
      </c>
      <c r="M18" s="12">
        <v>0.05</v>
      </c>
      <c r="N18" s="10">
        <v>0</v>
      </c>
      <c r="O18" s="11">
        <f>Tabelle2[[#This Row],[TW in €2]]*Tabelle2[[#This Row],[EW in % neu]]</f>
        <v>0</v>
      </c>
    </row>
    <row r="19" spans="2:15" x14ac:dyDescent="0.45">
      <c r="B19" s="1">
        <f>'Risikoerfassung und Analyse'!B19</f>
        <v>10</v>
      </c>
      <c r="C19" s="17">
        <f>'Risikoerfassung und Analyse'!C19</f>
        <v>0</v>
      </c>
      <c r="D19" s="12"/>
      <c r="E19" s="10"/>
      <c r="F19" s="11"/>
      <c r="G19" s="19"/>
      <c r="H19" s="19"/>
      <c r="I19" s="16"/>
      <c r="J19" s="20"/>
      <c r="K19" s="16"/>
      <c r="L19" s="10"/>
      <c r="M19" s="12"/>
      <c r="N19" s="10"/>
      <c r="O19" s="11"/>
    </row>
    <row r="20" spans="2:15" x14ac:dyDescent="0.45">
      <c r="B20" s="1">
        <f>'Risikoerfassung und Analyse'!B20</f>
        <v>11</v>
      </c>
      <c r="C20" s="18">
        <f>'Risikoerfassung und Analyse'!C20</f>
        <v>0</v>
      </c>
      <c r="D20" s="12"/>
      <c r="E20" s="10"/>
      <c r="F20" s="11"/>
      <c r="G20" s="19"/>
      <c r="H20" s="19"/>
      <c r="I20" s="16"/>
      <c r="J20" s="21"/>
      <c r="K20" s="16"/>
      <c r="L20" s="10"/>
      <c r="M20" s="12"/>
      <c r="N20" s="10"/>
      <c r="O20" s="11"/>
    </row>
    <row r="21" spans="2:15" x14ac:dyDescent="0.45">
      <c r="B21" s="1">
        <f>'Risikoerfassung und Analyse'!B21</f>
        <v>12</v>
      </c>
      <c r="C21" s="18">
        <f>'Risikoerfassung und Analyse'!C21</f>
        <v>0</v>
      </c>
      <c r="D21" s="12"/>
      <c r="E21" s="10"/>
      <c r="F21" s="11"/>
      <c r="G21" s="19"/>
      <c r="H21" s="19"/>
      <c r="I21" s="16"/>
      <c r="J21" s="21"/>
      <c r="K21" s="16"/>
      <c r="L21" s="10"/>
      <c r="M21" s="12"/>
      <c r="N21" s="10"/>
      <c r="O21" s="11"/>
    </row>
    <row r="22" spans="2:15" x14ac:dyDescent="0.45">
      <c r="B22" s="1">
        <f>'Risikoerfassung und Analyse'!B22</f>
        <v>13</v>
      </c>
      <c r="C22" s="65">
        <f>'Risikoerfassung und Analyse'!C22</f>
        <v>0</v>
      </c>
      <c r="D22" s="66"/>
      <c r="E22" s="67"/>
      <c r="F22" s="68"/>
      <c r="G22" s="69"/>
      <c r="H22" s="69"/>
      <c r="I22" s="38"/>
      <c r="J22" s="70"/>
      <c r="K22" s="38"/>
      <c r="L22" s="67"/>
      <c r="M22" s="66"/>
      <c r="N22" s="10"/>
      <c r="O22" s="11"/>
    </row>
    <row r="23" spans="2:15" x14ac:dyDescent="0.45">
      <c r="B23" s="71">
        <f>'Risikoerfassung und Analyse'!B23</f>
        <v>14</v>
      </c>
      <c r="C23" s="72">
        <f>'Risikoerfassung und Analyse'!C23</f>
        <v>0</v>
      </c>
      <c r="D23" s="73"/>
      <c r="E23" s="74"/>
      <c r="F23" s="75"/>
      <c r="G23" s="76"/>
      <c r="H23" s="76"/>
      <c r="I23" s="77"/>
      <c r="J23" s="78"/>
      <c r="K23" s="77"/>
      <c r="L23" s="74"/>
      <c r="M23" s="79"/>
      <c r="N23" s="64"/>
      <c r="O23" s="11"/>
    </row>
    <row r="24" spans="2:15" x14ac:dyDescent="0.45">
      <c r="B24" s="80">
        <f>'Risikoerfassung und Analyse'!B24</f>
        <v>15</v>
      </c>
      <c r="C24" s="17">
        <f>'Risikoerfassung und Analyse'!C24</f>
        <v>0</v>
      </c>
      <c r="D24" s="12"/>
      <c r="E24" s="10"/>
      <c r="F24" s="11"/>
      <c r="G24" s="19"/>
      <c r="H24" s="19"/>
      <c r="I24" s="16"/>
      <c r="J24" s="20"/>
      <c r="K24" s="16"/>
      <c r="L24" s="10"/>
      <c r="M24" s="81"/>
      <c r="N24" s="90"/>
      <c r="O24" s="68"/>
    </row>
    <row r="25" spans="2:15" x14ac:dyDescent="0.45">
      <c r="B25" s="82" t="s">
        <v>21</v>
      </c>
      <c r="C25" s="83"/>
      <c r="D25" s="83"/>
      <c r="E25" t="s">
        <v>20</v>
      </c>
      <c r="F25" s="11">
        <f>SUM(Tabelle2[Risikowert])</f>
        <v>532700</v>
      </c>
      <c r="G25" s="83"/>
      <c r="H25" s="83"/>
      <c r="I25" s="83"/>
      <c r="K25" s="83" t="s">
        <v>19</v>
      </c>
      <c r="L25" s="11">
        <f>SUM(Tabelle2[Kosten der Maßnahme])</f>
        <v>111500</v>
      </c>
      <c r="M25" s="84"/>
      <c r="N25" s="91" t="s">
        <v>18</v>
      </c>
      <c r="O25" s="92">
        <f>SUM(Tabelle2[Risikowert neu])</f>
        <v>94900</v>
      </c>
    </row>
    <row r="26" spans="2:15" x14ac:dyDescent="0.45">
      <c r="B26" s="86" t="s">
        <v>226</v>
      </c>
      <c r="C26" s="87"/>
      <c r="D26" s="88"/>
      <c r="E26" s="89">
        <f>SUM(Tabelle2[TW in €])</f>
        <v>3780000</v>
      </c>
      <c r="F26" s="85"/>
      <c r="G26" s="85"/>
      <c r="H26" s="85"/>
      <c r="I26" s="85"/>
      <c r="J26" s="85"/>
      <c r="K26" s="86" t="s">
        <v>223</v>
      </c>
      <c r="L26" s="85"/>
      <c r="M26" s="41"/>
      <c r="N26" s="93">
        <f>SUM(Tabelle2[TW in €2])</f>
        <v>2710000</v>
      </c>
      <c r="O26" s="41"/>
    </row>
  </sheetData>
  <dataValidations count="3">
    <dataValidation type="list" allowBlank="1" showInputMessage="1" showErrorMessage="1" sqref="H10:H24" xr:uid="{00000000-0002-0000-0300-000000000000}">
      <formula1>"präventiv,korrektiv"</formula1>
    </dataValidation>
    <dataValidation type="list" allowBlank="1" showInputMessage="1" showErrorMessage="1" sqref="G10:G24" xr:uid="{00000000-0002-0000-0300-000001000000}">
      <formula1>"ausschließen,verlagern,begrenzen,verringern,akzeptieren"</formula1>
    </dataValidation>
    <dataValidation type="list" allowBlank="1" showInputMessage="1" showErrorMessage="1" sqref="K10:K24" xr:uid="{00000000-0002-0000-0300-000002000000}">
      <formula1>"in Beobachtung,Maßnahme angestoßen,Maßnahme läuft,abgeschlossen"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Q48"/>
  <sheetViews>
    <sheetView zoomScaleNormal="100" zoomScaleSheetLayoutView="90" workbookViewId="0">
      <selection activeCell="O15" sqref="O15"/>
    </sheetView>
  </sheetViews>
  <sheetFormatPr baseColWidth="10" defaultRowHeight="14.25" x14ac:dyDescent="0.45"/>
  <cols>
    <col min="1" max="1" width="2.59765625" customWidth="1"/>
    <col min="9" max="9" width="2.86328125" customWidth="1"/>
  </cols>
  <sheetData>
    <row r="1" spans="1:16" x14ac:dyDescent="0.45">
      <c r="A1" t="s">
        <v>211</v>
      </c>
    </row>
    <row r="2" spans="1:16" ht="14.65" thickBot="1" x14ac:dyDescent="0.5"/>
    <row r="3" spans="1:16" ht="18" x14ac:dyDescent="0.55000000000000004">
      <c r="B3" s="24" t="s">
        <v>126</v>
      </c>
      <c r="C3" s="25"/>
      <c r="D3" s="26"/>
      <c r="E3" s="26"/>
      <c r="F3" s="26"/>
      <c r="G3" s="26"/>
      <c r="H3" s="27"/>
      <c r="J3" s="24" t="s">
        <v>127</v>
      </c>
      <c r="K3" s="25"/>
      <c r="L3" s="26"/>
      <c r="M3" s="26"/>
      <c r="N3" s="26"/>
      <c r="O3" s="26"/>
      <c r="P3" s="27"/>
    </row>
    <row r="4" spans="1:16" x14ac:dyDescent="0.45">
      <c r="B4" s="28" t="s">
        <v>180</v>
      </c>
      <c r="C4" s="29"/>
      <c r="D4" s="30" t="s">
        <v>164</v>
      </c>
      <c r="E4" s="30"/>
      <c r="F4" s="30"/>
      <c r="G4" s="30"/>
      <c r="H4" s="31"/>
      <c r="J4" s="28" t="s">
        <v>180</v>
      </c>
      <c r="K4" s="29"/>
      <c r="L4" s="30" t="s">
        <v>164</v>
      </c>
      <c r="M4" s="30"/>
      <c r="N4" s="30"/>
      <c r="O4" s="30"/>
      <c r="P4" s="31"/>
    </row>
    <row r="5" spans="1:16" x14ac:dyDescent="0.45">
      <c r="B5" s="28" t="s">
        <v>196</v>
      </c>
      <c r="C5" s="29"/>
      <c r="D5" s="30" t="s">
        <v>200</v>
      </c>
      <c r="E5" s="30"/>
      <c r="F5" s="30"/>
      <c r="G5" s="30"/>
      <c r="H5" s="31"/>
      <c r="J5" s="28" t="s">
        <v>196</v>
      </c>
      <c r="K5" s="29"/>
      <c r="L5" s="30" t="s">
        <v>200</v>
      </c>
      <c r="M5" s="30"/>
      <c r="N5" s="30"/>
      <c r="O5" s="30"/>
      <c r="P5" s="31"/>
    </row>
    <row r="6" spans="1:16" x14ac:dyDescent="0.45">
      <c r="B6" s="28" t="s">
        <v>181</v>
      </c>
      <c r="C6" s="29"/>
      <c r="D6" s="30" t="s">
        <v>188</v>
      </c>
      <c r="E6" s="30"/>
      <c r="F6" s="30"/>
      <c r="G6" s="30"/>
      <c r="H6" s="31"/>
      <c r="J6" s="28" t="s">
        <v>181</v>
      </c>
      <c r="K6" s="29"/>
      <c r="L6" s="30" t="s">
        <v>188</v>
      </c>
      <c r="M6" s="30"/>
      <c r="N6" s="30"/>
      <c r="O6" s="30"/>
      <c r="P6" s="31"/>
    </row>
    <row r="7" spans="1:16" ht="14.65" thickBot="1" x14ac:dyDescent="0.5">
      <c r="B7" s="32" t="s">
        <v>199</v>
      </c>
      <c r="C7" s="33"/>
      <c r="D7" s="34"/>
      <c r="E7" s="34"/>
      <c r="F7" s="34"/>
      <c r="G7" s="34"/>
      <c r="H7" s="35"/>
      <c r="J7" s="32" t="s">
        <v>199</v>
      </c>
      <c r="K7" s="33"/>
      <c r="L7" s="34"/>
      <c r="M7" s="34"/>
      <c r="N7" s="34"/>
      <c r="O7" s="34"/>
      <c r="P7" s="35"/>
    </row>
    <row r="9" spans="1:16" ht="18" x14ac:dyDescent="0.55000000000000004">
      <c r="B9" s="9" t="s">
        <v>126</v>
      </c>
      <c r="J9" s="9" t="s">
        <v>127</v>
      </c>
    </row>
    <row r="10" spans="1:16" x14ac:dyDescent="0.45">
      <c r="B10" s="6" t="s">
        <v>140</v>
      </c>
      <c r="E10" s="10">
        <v>4000000</v>
      </c>
    </row>
    <row r="11" spans="1:16" x14ac:dyDescent="0.45">
      <c r="B11" s="6" t="s">
        <v>143</v>
      </c>
      <c r="C11" s="6"/>
      <c r="D11" s="6"/>
      <c r="E11" s="13">
        <f>Tabelle2[[#Totals],[Risikowert]]</f>
        <v>532700</v>
      </c>
      <c r="J11" s="6" t="s">
        <v>144</v>
      </c>
      <c r="K11" s="6"/>
      <c r="L11" s="6"/>
      <c r="M11" s="13">
        <f>Tabelle2[[#Totals],[Risikowert neu]]</f>
        <v>94900</v>
      </c>
      <c r="N11" s="94" t="s">
        <v>224</v>
      </c>
      <c r="O11" s="6" t="s">
        <v>225</v>
      </c>
    </row>
    <row r="12" spans="1:16" x14ac:dyDescent="0.45">
      <c r="B12" s="6" t="s">
        <v>204</v>
      </c>
      <c r="C12" s="6"/>
      <c r="D12" s="6"/>
      <c r="E12" s="14">
        <f>E11/E10</f>
        <v>0.13317499999999999</v>
      </c>
      <c r="J12" s="6" t="s">
        <v>203</v>
      </c>
      <c r="K12" s="6"/>
      <c r="L12" s="6"/>
      <c r="M12" s="14">
        <f>M11/E10</f>
        <v>2.3725E-2</v>
      </c>
    </row>
    <row r="13" spans="1:16" x14ac:dyDescent="0.45">
      <c r="B13" s="6" t="s">
        <v>152</v>
      </c>
      <c r="C13" s="6"/>
      <c r="D13" s="6"/>
      <c r="E13" s="7"/>
      <c r="J13" s="6"/>
      <c r="K13" s="6"/>
      <c r="L13" s="6"/>
      <c r="M13" s="7"/>
    </row>
    <row r="14" spans="1:16" x14ac:dyDescent="0.45">
      <c r="B14" s="8" t="s">
        <v>133</v>
      </c>
      <c r="C14" s="6"/>
      <c r="D14" s="6"/>
      <c r="E14" s="10">
        <v>120000</v>
      </c>
      <c r="J14" s="6" t="s">
        <v>19</v>
      </c>
      <c r="K14" s="6"/>
      <c r="L14" s="6"/>
      <c r="M14" s="13">
        <f>Tabelle2[[#Totals],[Kosten der Maßnahme]]</f>
        <v>111500</v>
      </c>
    </row>
    <row r="15" spans="1:16" x14ac:dyDescent="0.45">
      <c r="B15" s="8" t="s">
        <v>134</v>
      </c>
      <c r="C15" s="6"/>
      <c r="D15" s="6"/>
      <c r="E15" s="10">
        <v>20000</v>
      </c>
      <c r="J15" s="6" t="s">
        <v>145</v>
      </c>
      <c r="M15" s="15">
        <f>(E11-M11)/M14</f>
        <v>3.9264573991031391</v>
      </c>
    </row>
    <row r="17" spans="10:15" x14ac:dyDescent="0.45">
      <c r="J17" s="6" t="s">
        <v>223</v>
      </c>
      <c r="M17" s="13">
        <f>'Risikobewertung und Maßnahmen'!N26</f>
        <v>2710000</v>
      </c>
      <c r="N17" s="94" t="s">
        <v>224</v>
      </c>
      <c r="O17" s="6" t="s">
        <v>233</v>
      </c>
    </row>
    <row r="48" spans="17:17" x14ac:dyDescent="0.45">
      <c r="Q48" s="4"/>
    </row>
  </sheetData>
  <pageMargins left="0.70866141732283472" right="0.70866141732283472" top="0.74803149606299213" bottom="0.74803149606299213" header="0.31496062992125984" footer="0.31496062992125984"/>
  <pageSetup paperSize="9" scale="49" orientation="portrait" horizontalDpi="4294967293" verticalDpi="1200" r:id="rId1"/>
  <headerFooter>
    <oddHeader>&amp;L&amp;G</oddHeader>
  </headerFooter>
  <colBreaks count="1" manualBreakCount="1">
    <brk id="8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9.9978637043366805E-2"/>
    <pageSetUpPr fitToPage="1"/>
  </sheetPr>
  <dimension ref="B2:K31"/>
  <sheetViews>
    <sheetView workbookViewId="0">
      <selection activeCell="O7" sqref="O7"/>
    </sheetView>
  </sheetViews>
  <sheetFormatPr baseColWidth="10" defaultRowHeight="14.25" x14ac:dyDescent="0.45"/>
  <cols>
    <col min="1" max="1" width="3.59765625" customWidth="1"/>
    <col min="2" max="2" width="4" customWidth="1"/>
    <col min="3" max="3" width="4.3984375" customWidth="1"/>
    <col min="4" max="4" width="14.86328125" customWidth="1"/>
    <col min="8" max="8" width="4.3984375" customWidth="1"/>
    <col min="9" max="9" width="4.86328125" customWidth="1"/>
    <col min="10" max="10" width="17.33203125" customWidth="1"/>
  </cols>
  <sheetData>
    <row r="2" spans="2:11" x14ac:dyDescent="0.45">
      <c r="B2" t="s">
        <v>197</v>
      </c>
    </row>
    <row r="4" spans="2:11" ht="18" x14ac:dyDescent="0.55000000000000004">
      <c r="B4" s="9" t="s">
        <v>141</v>
      </c>
      <c r="H4" s="9" t="s">
        <v>142</v>
      </c>
    </row>
    <row r="5" spans="2:11" x14ac:dyDescent="0.45">
      <c r="B5" s="6"/>
    </row>
    <row r="6" spans="2:11" x14ac:dyDescent="0.45">
      <c r="B6" s="6" t="s">
        <v>131</v>
      </c>
      <c r="C6" s="6"/>
      <c r="D6" s="6"/>
      <c r="E6" s="13">
        <f>MAX(Tabelle2[TW in €])</f>
        <v>800000</v>
      </c>
      <c r="H6" s="6" t="s">
        <v>131</v>
      </c>
      <c r="I6" s="6"/>
      <c r="J6" s="6"/>
      <c r="K6" s="13">
        <f>MAX(Tabelle2[TW in €2])</f>
        <v>800000</v>
      </c>
    </row>
    <row r="7" spans="2:11" x14ac:dyDescent="0.45">
      <c r="B7" s="6" t="s">
        <v>130</v>
      </c>
      <c r="C7" s="6"/>
      <c r="D7" s="6"/>
      <c r="E7" s="14">
        <f>MAX(Tabelle2[EW in %])</f>
        <v>0.35</v>
      </c>
      <c r="H7" s="6" t="s">
        <v>130</v>
      </c>
      <c r="I7" s="6"/>
      <c r="J7" s="6"/>
      <c r="K7" s="14">
        <f>MAX(Tabelle2[EW in % neu])</f>
        <v>0.15</v>
      </c>
    </row>
    <row r="8" spans="2:11" x14ac:dyDescent="0.45">
      <c r="B8" s="6" t="s">
        <v>133</v>
      </c>
      <c r="C8" s="6"/>
      <c r="D8" s="6"/>
      <c r="E8" s="13">
        <f>'Visualisierung der Risiken'!E14</f>
        <v>120000</v>
      </c>
    </row>
    <row r="9" spans="2:11" x14ac:dyDescent="0.45">
      <c r="B9" s="6" t="s">
        <v>134</v>
      </c>
      <c r="C9" s="6"/>
      <c r="D9" s="6"/>
      <c r="E9" s="13">
        <f>'Visualisierung der Risiken'!E15</f>
        <v>20000</v>
      </c>
    </row>
    <row r="10" spans="2:11" x14ac:dyDescent="0.45">
      <c r="B10" s="6"/>
    </row>
    <row r="11" spans="2:11" x14ac:dyDescent="0.45">
      <c r="B11" s="6"/>
    </row>
    <row r="12" spans="2:11" x14ac:dyDescent="0.45">
      <c r="B12" s="20">
        <v>1</v>
      </c>
      <c r="C12" s="20"/>
      <c r="D12" s="22">
        <f>E6</f>
        <v>800000</v>
      </c>
      <c r="E12" s="23">
        <f>IF(E11&gt;=$E$7,#N/A,IF($E$8/D12&gt;=$E$7,#N/A,$E$8/D12))</f>
        <v>0.15</v>
      </c>
      <c r="H12" s="20">
        <v>1</v>
      </c>
      <c r="I12" s="20"/>
      <c r="J12" s="22">
        <f>E6</f>
        <v>800000</v>
      </c>
      <c r="K12" s="23">
        <f>IF(K11&gt;=$E$7,#N/A,IF($E$9/J12&gt;=$E$7,#N/A,$E$9/J12))</f>
        <v>2.5000000000000001E-2</v>
      </c>
    </row>
    <row r="13" spans="2:11" x14ac:dyDescent="0.45">
      <c r="B13" s="20">
        <v>1</v>
      </c>
      <c r="C13" s="20"/>
      <c r="D13" s="22">
        <f t="shared" ref="D13:D31" si="0">D$12-(D$12/COUNT(B$12:B$31)*B13)</f>
        <v>760000</v>
      </c>
      <c r="E13" s="23">
        <f t="shared" ref="E13:E31" si="1">IF(E12&gt;=$E$7,#N/A,IF($E$8/D13&gt;=$E$7,#N/A,$E$8/D13))</f>
        <v>0.15789473684210525</v>
      </c>
      <c r="H13" s="20">
        <v>1</v>
      </c>
      <c r="I13" s="20"/>
      <c r="J13" s="22">
        <f t="shared" ref="J13:J31" si="2">J$12-(J$12/COUNT(H$12:H$31)*H13)</f>
        <v>760000</v>
      </c>
      <c r="K13" s="23">
        <f t="shared" ref="K13:K31" si="3">IF(K12&gt;=$E$7,#N/A,IF($E$9/J13&gt;=$E$7,#N/A,$E$9/J13))</f>
        <v>2.6315789473684209E-2</v>
      </c>
    </row>
    <row r="14" spans="2:11" x14ac:dyDescent="0.45">
      <c r="B14" s="20">
        <v>2</v>
      </c>
      <c r="C14" s="20"/>
      <c r="D14" s="22">
        <f t="shared" si="0"/>
        <v>720000</v>
      </c>
      <c r="E14" s="23">
        <f t="shared" si="1"/>
        <v>0.16666666666666666</v>
      </c>
      <c r="H14" s="20">
        <v>2</v>
      </c>
      <c r="I14" s="20"/>
      <c r="J14" s="22">
        <f t="shared" si="2"/>
        <v>720000</v>
      </c>
      <c r="K14" s="23">
        <f t="shared" si="3"/>
        <v>2.7777777777777776E-2</v>
      </c>
    </row>
    <row r="15" spans="2:11" x14ac:dyDescent="0.45">
      <c r="B15" s="20">
        <v>3</v>
      </c>
      <c r="C15" s="20"/>
      <c r="D15" s="22">
        <f t="shared" si="0"/>
        <v>680000</v>
      </c>
      <c r="E15" s="23">
        <f t="shared" si="1"/>
        <v>0.17647058823529413</v>
      </c>
      <c r="H15" s="20">
        <v>3</v>
      </c>
      <c r="I15" s="20"/>
      <c r="J15" s="22">
        <f t="shared" si="2"/>
        <v>680000</v>
      </c>
      <c r="K15" s="23">
        <f t="shared" si="3"/>
        <v>2.9411764705882353E-2</v>
      </c>
    </row>
    <row r="16" spans="2:11" x14ac:dyDescent="0.45">
      <c r="B16" s="20">
        <v>4</v>
      </c>
      <c r="C16" s="20"/>
      <c r="D16" s="22">
        <f t="shared" si="0"/>
        <v>640000</v>
      </c>
      <c r="E16" s="23">
        <f t="shared" si="1"/>
        <v>0.1875</v>
      </c>
      <c r="H16" s="20">
        <v>4</v>
      </c>
      <c r="I16" s="20"/>
      <c r="J16" s="22">
        <f t="shared" si="2"/>
        <v>640000</v>
      </c>
      <c r="K16" s="23">
        <f t="shared" si="3"/>
        <v>3.125E-2</v>
      </c>
    </row>
    <row r="17" spans="2:11" x14ac:dyDescent="0.45">
      <c r="B17" s="20">
        <v>5</v>
      </c>
      <c r="C17" s="20"/>
      <c r="D17" s="22">
        <f t="shared" si="0"/>
        <v>600000</v>
      </c>
      <c r="E17" s="23">
        <f t="shared" si="1"/>
        <v>0.2</v>
      </c>
      <c r="H17" s="20">
        <v>5</v>
      </c>
      <c r="I17" s="20"/>
      <c r="J17" s="22">
        <f t="shared" si="2"/>
        <v>600000</v>
      </c>
      <c r="K17" s="23">
        <f t="shared" si="3"/>
        <v>3.3333333333333333E-2</v>
      </c>
    </row>
    <row r="18" spans="2:11" x14ac:dyDescent="0.45">
      <c r="B18" s="20">
        <v>6</v>
      </c>
      <c r="C18" s="20"/>
      <c r="D18" s="22">
        <f t="shared" si="0"/>
        <v>560000</v>
      </c>
      <c r="E18" s="23">
        <f t="shared" si="1"/>
        <v>0.21428571428571427</v>
      </c>
      <c r="H18" s="20">
        <v>6</v>
      </c>
      <c r="I18" s="20"/>
      <c r="J18" s="22">
        <f t="shared" si="2"/>
        <v>560000</v>
      </c>
      <c r="K18" s="23">
        <f t="shared" si="3"/>
        <v>3.5714285714285712E-2</v>
      </c>
    </row>
    <row r="19" spans="2:11" x14ac:dyDescent="0.45">
      <c r="B19" s="20">
        <v>7</v>
      </c>
      <c r="C19" s="20"/>
      <c r="D19" s="22">
        <f t="shared" si="0"/>
        <v>520000</v>
      </c>
      <c r="E19" s="23">
        <f t="shared" si="1"/>
        <v>0.23076923076923078</v>
      </c>
      <c r="H19" s="20">
        <v>7</v>
      </c>
      <c r="I19" s="20"/>
      <c r="J19" s="22">
        <f t="shared" si="2"/>
        <v>520000</v>
      </c>
      <c r="K19" s="23">
        <f t="shared" si="3"/>
        <v>3.8461538461538464E-2</v>
      </c>
    </row>
    <row r="20" spans="2:11" x14ac:dyDescent="0.45">
      <c r="B20" s="20">
        <v>8</v>
      </c>
      <c r="C20" s="20"/>
      <c r="D20" s="22">
        <f t="shared" si="0"/>
        <v>480000</v>
      </c>
      <c r="E20" s="23">
        <f t="shared" si="1"/>
        <v>0.25</v>
      </c>
      <c r="H20" s="20">
        <v>8</v>
      </c>
      <c r="I20" s="20"/>
      <c r="J20" s="22">
        <f t="shared" si="2"/>
        <v>480000</v>
      </c>
      <c r="K20" s="23">
        <f t="shared" si="3"/>
        <v>4.1666666666666664E-2</v>
      </c>
    </row>
    <row r="21" spans="2:11" x14ac:dyDescent="0.45">
      <c r="B21" s="20">
        <v>9</v>
      </c>
      <c r="C21" s="20"/>
      <c r="D21" s="22">
        <f t="shared" si="0"/>
        <v>440000</v>
      </c>
      <c r="E21" s="23">
        <f t="shared" si="1"/>
        <v>0.27272727272727271</v>
      </c>
      <c r="H21" s="20">
        <v>9</v>
      </c>
      <c r="I21" s="20"/>
      <c r="J21" s="22">
        <f t="shared" si="2"/>
        <v>440000</v>
      </c>
      <c r="K21" s="23">
        <f t="shared" si="3"/>
        <v>4.5454545454545456E-2</v>
      </c>
    </row>
    <row r="22" spans="2:11" x14ac:dyDescent="0.45">
      <c r="B22" s="20">
        <v>10</v>
      </c>
      <c r="C22" s="20"/>
      <c r="D22" s="22">
        <f t="shared" si="0"/>
        <v>400000</v>
      </c>
      <c r="E22" s="23">
        <f t="shared" si="1"/>
        <v>0.3</v>
      </c>
      <c r="H22" s="20">
        <v>10</v>
      </c>
      <c r="I22" s="20"/>
      <c r="J22" s="22">
        <f t="shared" si="2"/>
        <v>400000</v>
      </c>
      <c r="K22" s="23">
        <f t="shared" si="3"/>
        <v>0.05</v>
      </c>
    </row>
    <row r="23" spans="2:11" x14ac:dyDescent="0.45">
      <c r="B23" s="20">
        <v>11</v>
      </c>
      <c r="C23" s="20"/>
      <c r="D23" s="22">
        <f t="shared" si="0"/>
        <v>360000</v>
      </c>
      <c r="E23" s="23">
        <f t="shared" si="1"/>
        <v>0.33333333333333331</v>
      </c>
      <c r="H23" s="20">
        <v>11</v>
      </c>
      <c r="I23" s="20"/>
      <c r="J23" s="22">
        <f t="shared" si="2"/>
        <v>360000</v>
      </c>
      <c r="K23" s="23">
        <f t="shared" si="3"/>
        <v>5.5555555555555552E-2</v>
      </c>
    </row>
    <row r="24" spans="2:11" x14ac:dyDescent="0.45">
      <c r="B24" s="20">
        <v>12</v>
      </c>
      <c r="C24" s="20"/>
      <c r="D24" s="22">
        <f t="shared" si="0"/>
        <v>320000</v>
      </c>
      <c r="E24" s="23" t="e">
        <f t="shared" si="1"/>
        <v>#N/A</v>
      </c>
      <c r="H24" s="20">
        <v>12</v>
      </c>
      <c r="I24" s="20"/>
      <c r="J24" s="22">
        <f t="shared" si="2"/>
        <v>320000</v>
      </c>
      <c r="K24" s="23">
        <f t="shared" si="3"/>
        <v>6.25E-2</v>
      </c>
    </row>
    <row r="25" spans="2:11" x14ac:dyDescent="0.45">
      <c r="B25" s="20">
        <v>13</v>
      </c>
      <c r="C25" s="20"/>
      <c r="D25" s="22">
        <f t="shared" si="0"/>
        <v>280000</v>
      </c>
      <c r="E25" s="23" t="e">
        <f t="shared" si="1"/>
        <v>#N/A</v>
      </c>
      <c r="H25" s="20">
        <v>13</v>
      </c>
      <c r="I25" s="20"/>
      <c r="J25" s="22">
        <f t="shared" si="2"/>
        <v>280000</v>
      </c>
      <c r="K25" s="23">
        <f t="shared" si="3"/>
        <v>7.1428571428571425E-2</v>
      </c>
    </row>
    <row r="26" spans="2:11" x14ac:dyDescent="0.45">
      <c r="B26" s="20">
        <v>14</v>
      </c>
      <c r="C26" s="20"/>
      <c r="D26" s="22">
        <f t="shared" si="0"/>
        <v>240000</v>
      </c>
      <c r="E26" s="23" t="e">
        <f t="shared" si="1"/>
        <v>#N/A</v>
      </c>
      <c r="H26" s="20">
        <v>14</v>
      </c>
      <c r="I26" s="20"/>
      <c r="J26" s="22">
        <f t="shared" si="2"/>
        <v>240000</v>
      </c>
      <c r="K26" s="23">
        <f t="shared" si="3"/>
        <v>8.3333333333333329E-2</v>
      </c>
    </row>
    <row r="27" spans="2:11" x14ac:dyDescent="0.45">
      <c r="B27" s="20">
        <v>15</v>
      </c>
      <c r="C27" s="20"/>
      <c r="D27" s="22">
        <f t="shared" si="0"/>
        <v>200000</v>
      </c>
      <c r="E27" s="23" t="e">
        <f t="shared" si="1"/>
        <v>#N/A</v>
      </c>
      <c r="H27" s="20">
        <v>15</v>
      </c>
      <c r="I27" s="20"/>
      <c r="J27" s="22">
        <f t="shared" si="2"/>
        <v>200000</v>
      </c>
      <c r="K27" s="23">
        <f t="shared" si="3"/>
        <v>0.1</v>
      </c>
    </row>
    <row r="28" spans="2:11" x14ac:dyDescent="0.45">
      <c r="B28" s="20">
        <v>16</v>
      </c>
      <c r="C28" s="20"/>
      <c r="D28" s="22">
        <f t="shared" si="0"/>
        <v>160000</v>
      </c>
      <c r="E28" s="23" t="e">
        <f t="shared" si="1"/>
        <v>#N/A</v>
      </c>
      <c r="H28" s="20">
        <v>16</v>
      </c>
      <c r="I28" s="20"/>
      <c r="J28" s="22">
        <f t="shared" si="2"/>
        <v>160000</v>
      </c>
      <c r="K28" s="23">
        <f t="shared" si="3"/>
        <v>0.125</v>
      </c>
    </row>
    <row r="29" spans="2:11" x14ac:dyDescent="0.45">
      <c r="B29" s="20">
        <v>17</v>
      </c>
      <c r="C29" s="20"/>
      <c r="D29" s="22">
        <f t="shared" si="0"/>
        <v>120000</v>
      </c>
      <c r="E29" s="23" t="e">
        <f t="shared" si="1"/>
        <v>#N/A</v>
      </c>
      <c r="H29" s="20">
        <v>17</v>
      </c>
      <c r="I29" s="20"/>
      <c r="J29" s="22">
        <f t="shared" si="2"/>
        <v>120000</v>
      </c>
      <c r="K29" s="23">
        <f t="shared" si="3"/>
        <v>0.16666666666666666</v>
      </c>
    </row>
    <row r="30" spans="2:11" x14ac:dyDescent="0.45">
      <c r="B30" s="20">
        <v>18</v>
      </c>
      <c r="C30" s="20"/>
      <c r="D30" s="22">
        <f t="shared" si="0"/>
        <v>80000</v>
      </c>
      <c r="E30" s="23" t="e">
        <f t="shared" si="1"/>
        <v>#N/A</v>
      </c>
      <c r="H30" s="20">
        <v>18</v>
      </c>
      <c r="I30" s="20"/>
      <c r="J30" s="22">
        <f t="shared" si="2"/>
        <v>80000</v>
      </c>
      <c r="K30" s="23">
        <f t="shared" si="3"/>
        <v>0.25</v>
      </c>
    </row>
    <row r="31" spans="2:11" x14ac:dyDescent="0.45">
      <c r="B31" s="20">
        <v>19</v>
      </c>
      <c r="C31" s="20"/>
      <c r="D31" s="22">
        <f t="shared" si="0"/>
        <v>40000</v>
      </c>
      <c r="E31" s="23" t="e">
        <f t="shared" si="1"/>
        <v>#N/A</v>
      </c>
      <c r="H31" s="20">
        <v>19</v>
      </c>
      <c r="I31" s="20"/>
      <c r="J31" s="22">
        <f t="shared" si="2"/>
        <v>40000</v>
      </c>
      <c r="K31" s="23" t="e">
        <f t="shared" si="3"/>
        <v>#N/A</v>
      </c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7</vt:i4>
      </vt:variant>
    </vt:vector>
  </HeadingPairs>
  <TitlesOfParts>
    <vt:vector size="13" baseType="lpstr">
      <vt:lpstr>Bearbeitungshinweise</vt:lpstr>
      <vt:lpstr>Änderungshistorie</vt:lpstr>
      <vt:lpstr>Risikoerfassung und Analyse</vt:lpstr>
      <vt:lpstr>Risikobewertung und Maßnahmen</vt:lpstr>
      <vt:lpstr>Visualisierung der Risiken</vt:lpstr>
      <vt:lpstr>Hilfstabellen</vt:lpstr>
      <vt:lpstr>Änderungshistorie!Druckbereich</vt:lpstr>
      <vt:lpstr>Bearbeitungshinweise!Druckbereich</vt:lpstr>
      <vt:lpstr>Hilfstabellen!Druckbereich</vt:lpstr>
      <vt:lpstr>'Risikobewertung und Maßnahmen'!Druckbereich</vt:lpstr>
      <vt:lpstr>'Risikoerfassung und Analyse'!Druckbereich</vt:lpstr>
      <vt:lpstr>'Visualisierung der Risiken'!Druckbereich</vt:lpstr>
      <vt:lpstr>'Risikoerfassung und Analyse'!Drucktitel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2023-06-05T17:49:41Z</dcterms:modified>
</cp:coreProperties>
</file>